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ENVIADOS\"/>
    </mc:Choice>
  </mc:AlternateContent>
  <bookViews>
    <workbookView xWindow="-105" yWindow="-105" windowWidth="23250" windowHeight="12450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7" l="1"/>
  <c r="D18" i="7"/>
  <c r="D10" i="7"/>
  <c r="D9" i="7"/>
  <c r="B28" i="7"/>
  <c r="B18" i="7"/>
  <c r="B10" i="7"/>
  <c r="B9" i="7"/>
  <c r="D28" i="6" l="1"/>
  <c r="D16" i="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F29" i="8" l="1"/>
  <c r="G28" i="7"/>
  <c r="E81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C70" i="6"/>
  <c r="F70" i="6"/>
  <c r="G45" i="6"/>
  <c r="G65" i="6" s="1"/>
  <c r="G16" i="6"/>
  <c r="G41" i="6" s="1"/>
  <c r="G37" i="6"/>
  <c r="G77" i="9" l="1"/>
  <c r="D77" i="9"/>
  <c r="G9" i="7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<sst xmlns="http://schemas.openxmlformats.org/spreadsheetml/2006/main" count="875" uniqueCount="573">
  <si>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</si>
  <si>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</si>
  <si>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</si>
  <si>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</si>
  <si>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</si>
  <si>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</si>
  <si>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</si>
  <si>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</si>
  <si>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</si>
  <si>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</si>
  <si>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</si>
  <si>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</si>
  <si>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</si>
  <si>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</si>
  <si>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</si>
  <si>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</si>
  <si>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</si>
  <si>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</si>
  <si>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</si>
  <si>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</si>
  <si>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</si>
  <si>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</si>
  <si>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</si>
  <si>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</si>
  <si>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</si>
  <si>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</si>
  <si>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</si>
  <si>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</si>
  <si>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</si>
  <si>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</si>
  <si>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</si>
  <si>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</si>
  <si>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</si>
  <si>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</si>
  <si>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</si>
  <si>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</si>
  <si>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</si>
  <si>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</si>
  <si>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</si>
  <si>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</si>
  <si>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</si>
  <si>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</si>
  <si>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</si>
  <si>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</si>
  <si>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</si>
  <si>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</si>
  <si>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</si>
  <si>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</si>
  <si>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</si>
  <si>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</si>
  <si>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</si>
  <si>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</si>
  <si>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</si>
  <si>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</si>
  <si>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</si>
  <si>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</si>
  <si>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</si>
  <si>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</si>
  <si>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</si>
  <si>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</si>
  <si>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</si>
  <si>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</si>
  <si>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</si>
  <si>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</si>
  <si>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</si>
  <si>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</si>
  <si>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</si>
  <si>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</si>
  <si>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</si>
  <si>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</si>
  <si>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</si>
  <si>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</si>
  <si>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</si>
  <si>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</si>
  <si>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</si>
  <si>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</si>
  <si>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</si>
  <si>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</si>
  <si>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</si>
  <si>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</si>
  <si>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</si>
  <si>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</si>
  <si>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</si>
  <si>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</si>
  <si>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</si>
  <si>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</si>
  <si>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</si>
  <si>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</si>
  <si>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</si>
  <si>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</si>
  <si>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</si>
  <si>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</si>
  <si>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</si>
  <si>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</si>
  <si>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</si>
  <si>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</si>
  <si>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</si>
  <si>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</si>
  <si>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</si>
  <si>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</si>
  <si>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</si>
  <si>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</si>
  <si>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</si>
  <si>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</si>
  <si>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</si>
  <si>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</si>
  <si>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</si>
  <si>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</si>
  <si>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</si>
  <si>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</si>
  <si>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</si>
  <si>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</si>
  <si>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</si>
  <si>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</si>
  <si>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</si>
  <si>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</si>
  <si>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</si>
  <si>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</si>
  <si>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</si>
  <si>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</si>
  <si>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</si>
  <si>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</si>
  <si>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</si>
  <si>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</si>
  <si>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</si>
  <si>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</si>
  <si>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</si>
  <si>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</si>
  <si>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</si>
  <si>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</si>
  <si>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</si>
  <si>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</si>
  <si>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</si>
  <si>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</si>
  <si>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</si>
  <si>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</si>
  <si>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</si>
  <si>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</si>
  <si>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</si>
  <si>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</si>
  <si>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</si>
  <si>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</si>
  <si>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</si>
  <si>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</si>
  <si>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</si>
  <si>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</si>
  <si>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</si>
  <si>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</si>
  <si>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</si>
  <si>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</si>
  <si>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</si>
  <si>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</si>
  <si>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</si>
  <si>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</si>
  <si>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</si>
  <si>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</si>
  <si>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</si>
  <si>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</si>
  <si>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</si>
  <si>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</si>
  <si>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</si>
  <si>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</si>
  <si>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</si>
  <si>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</si>
  <si>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</si>
  <si>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</si>
  <si>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</si>
  <si>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</si>
  <si>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</si>
  <si>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</si>
  <si>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</si>
  <si>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</si>
  <si>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</si>
  <si>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</si>
  <si>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</si>
  <si>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</si>
  <si>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</si>
  <si>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</si>
  <si>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</si>
  <si>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</si>
  <si>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</si>
  <si>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</si>
  <si>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</si>
  <si>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</si>
  <si>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</si>
  <si>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</si>
  <si>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</si>
  <si>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</si>
  <si>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</si>
  <si>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</si>
  <si>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</si>
  <si>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</si>
  <si>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</si>
  <si>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</si>
  <si>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</si>
  <si>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</si>
  <si>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</si>
  <si>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</si>
  <si>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</si>
  <si>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</si>
  <si>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</si>
  <si>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</si>
  <si>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</si>
  <si>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</si>
  <si>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</si>
  <si>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</si>
  <si>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</si>
  <si>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</si>
  <si>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</si>
  <si>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</si>
  <si>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</si>
  <si>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</si>
  <si>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</si>
  <si>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</si>
  <si>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</si>
  <si>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</si>
  <si>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</si>
  <si>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</si>
  <si>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</si>
  <si>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</si>
  <si>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</si>
  <si>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</si>
  <si>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</si>
  <si>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</si>
  <si>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</si>
  <si>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</si>
  <si>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</si>
  <si>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</si>
  <si>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</si>
  <si>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</si>
  <si>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</si>
  <si>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</si>
  <si>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</si>
  <si>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</si>
  <si>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</si>
  <si>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</si>
  <si>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</si>
  <si>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</si>
  <si>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</si>
  <si>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</si>
  <si>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</si>
  <si>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</si>
  <si>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</si>
  <si>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</si>
  <si>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</si>
  <si>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</si>
  <si>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</si>
  <si>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</si>
  <si>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</si>
  <si>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</si>
  <si>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</si>
  <si>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</si>
  <si>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</si>
  <si>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</si>
  <si>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</si>
  <si>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</si>
  <si>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</si>
  <si>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</si>
  <si>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</si>
  <si>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</si>
  <si>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</si>
  <si>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</si>
  <si>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</si>
  <si>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</si>
  <si>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</si>
  <si>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</si>
  <si>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</si>
  <si>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</si>
  <si>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</si>
  <si>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</si>
  <si>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</si>
  <si>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</si>
  <si>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</si>
  <si>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</si>
  <si>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</si>
  <si>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</si>
  <si>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</si>
  <si>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</si>
  <si>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</si>
  <si>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</si>
  <si>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</si>
  <si>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</si>
  <si>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</si>
  <si>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</si>
  <si>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</si>
  <si>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</si>
  <si>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</si>
  <si>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</si>
  <si>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</si>
  <si>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</si>
  <si>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</si>
  <si>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</si>
  <si>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</si>
  <si>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</si>
  <si>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</si>
  <si>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</si>
  <si>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</si>
  <si>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</si>
  <si>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</si>
  <si>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</si>
  <si>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</si>
  <si>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</si>
  <si>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</si>
  <si>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</si>
  <si>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</si>
  <si>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</si>
  <si>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</si>
  <si>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</si>
  <si>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</si>
  <si>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</si>
  <si>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</si>
  <si>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</si>
  <si>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</si>
  <si>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</si>
  <si>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</si>
  <si>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</si>
  <si>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</si>
  <si>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</si>
  <si>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</si>
  <si>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</si>
  <si>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</si>
  <si>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</si>
  <si>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</si>
  <si>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</si>
  <si>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</si>
  <si>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</si>
  <si>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</si>
  <si>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</si>
  <si>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</si>
  <si>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</si>
  <si>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</si>
  <si>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</si>
  <si>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</si>
  <si>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</si>
  <si>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</si>
  <si>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</si>
  <si>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</si>
  <si>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</si>
  <si>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</si>
  <si>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</si>
  <si>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</si>
  <si>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</si>
  <si>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</si>
  <si>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</si>
  <si>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</si>
  <si>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</si>
  <si>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</si>
  <si>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</si>
  <si>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</si>
  <si>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</si>
  <si>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</si>
  <si>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</si>
  <si>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</si>
  <si>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</si>
  <si>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</si>
  <si>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</si>
  <si>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</si>
  <si>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</si>
  <si>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</si>
  <si>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</si>
  <si>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</si>
  <si>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</si>
  <si>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</si>
  <si>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</si>
  <si>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</si>
  <si>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</si>
  <si>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</si>
  <si>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</si>
  <si>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</si>
  <si>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</si>
  <si>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</si>
  <si>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</si>
  <si>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</si>
  <si>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</si>
  <si>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</si>
  <si>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</si>
  <si>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</si>
  <si>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</si>
  <si>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</si>
  <si>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</si>
  <si>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</si>
  <si>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</si>
  <si>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</si>
  <si>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</si>
  <si>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</si>
  <si>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</si>
  <si>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</si>
  <si>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</si>
  <si>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</si>
  <si>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</si>
  <si>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</si>
  <si>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</si>
  <si>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</si>
  <si>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</si>
  <si>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</si>
  <si>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</si>
  <si>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</si>
  <si>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</si>
  <si>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</si>
  <si>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</si>
  <si>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</si>
  <si>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</si>
  <si>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</si>
  <si>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</si>
  <si>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</si>
  <si>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</si>
  <si>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</si>
  <si>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</si>
  <si>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</si>
  <si>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</si>
  <si>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</si>
  <si>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</si>
  <si>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</si>
  <si>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</si>
  <si>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</si>
  <si>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</si>
  <si>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</si>
  <si>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</si>
  <si>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</si>
  <si>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</si>
  <si>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</si>
  <si>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</si>
  <si>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</si>
  <si>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</si>
  <si>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</si>
  <si>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</si>
  <si>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</si>
  <si>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</si>
  <si>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</si>
  <si>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</si>
  <si>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</si>
  <si>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</si>
  <si>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</si>
  <si>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</si>
  <si>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</si>
  <si>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</si>
  <si>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</si>
  <si>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</si>
  <si>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</si>
  <si>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</si>
  <si>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</si>
  <si>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</si>
  <si>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</si>
  <si>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</si>
  <si>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</si>
  <si>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</si>
  <si>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</si>
  <si>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</si>
  <si>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</si>
  <si>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</si>
  <si>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</si>
  <si>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</si>
  <si>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</si>
  <si>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</si>
  <si>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</si>
  <si>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</si>
  <si>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</si>
  <si>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</si>
  <si>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</si>
  <si>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</si>
  <si>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</si>
  <si>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</si>
  <si>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</si>
  <si>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</si>
  <si>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</si>
  <si>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</si>
  <si>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</si>
  <si>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</si>
  <si>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</si>
  <si>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</si>
  <si>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</si>
  <si>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</si>
  <si>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</si>
  <si>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</si>
  <si>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</si>
  <si>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</si>
  <si>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</si>
  <si>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</si>
  <si>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</si>
  <si>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</si>
  <si>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</si>
  <si>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</si>
  <si>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</si>
  <si>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</si>
  <si>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</si>
  <si>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</si>
  <si>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</si>
  <si>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</si>
  <si>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</si>
  <si>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</si>
  <si>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</si>
  <si>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</si>
  <si>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</si>
  <si>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</si>
  <si>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</si>
  <si>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</si>
  <si>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</si>
  <si>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</si>
  <si>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</si>
  <si>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</si>
  <si>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</si>
  <si>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</si>
  <si>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</si>
  <si>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</si>
  <si>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</si>
  <si>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</si>
  <si>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</si>
  <si>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</si>
  <si>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</si>
  <si>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</si>
  <si>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</si>
  <si>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</si>
  <si>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</si>
  <si>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</si>
  <si>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</si>
  <si>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</si>
  <si>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</si>
  <si>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</si>
  <si>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</si>
  <si>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</si>
  <si>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</si>
  <si>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</si>
  <si>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</si>
  <si>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</si>
  <si>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</si>
  <si>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</si>
  <si>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</si>
  <si>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</si>
  <si>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</si>
  <si>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</si>
  <si>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</si>
  <si>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</si>
  <si>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</si>
  <si>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</si>
  <si>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</si>
  <si>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</si>
  <si>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</si>
  <si>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</si>
  <si>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</si>
  <si>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</si>
  <si>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</si>
  <si>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</si>
  <si>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</si>
  <si>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</si>
  <si>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</si>
  <si>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</si>
  <si>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</si>
  <si>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</si>
  <si>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</si>
  <si>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</si>
  <si>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</si>
  <si>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</si>
  <si>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</si>
  <si>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</si>
  <si>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</si>
  <si>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</si>
  <si>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</si>
  <si>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</si>
  <si>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</si>
  <si>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</si>
  <si>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</si>
  <si>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</si>
  <si>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</si>
  <si>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</si>
  <si>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</si>
  <si>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</si>
  <si>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Salmantino para las Personas con Discapacidad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</si>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</sst>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98"/>
  <sheetViews>
    <sheetView showGridLines="0" topLeftCell="A4" zoomScale="75" zoomScaleNormal="75" workbookViewId="0">
      <selection activeCell="E21" sqref="E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1" t="s">
        <v>0</v>
      </c>
      <c r="B1" s="142"/>
      <c r="C1" s="142"/>
      <c r="D1" s="142"/>
      <c r="E1" s="142"/>
      <c r="F1" s="143"/>
    </row>
    <row r="2" spans="1:6" ht="15" customHeight="1" x14ac:dyDescent="0.25">
      <c r="A2" s="110" t="s">
        <v>566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561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558</v>
      </c>
      <c r="C6" s="1" t="s">
        <v>559</v>
      </c>
      <c r="D6" s="42" t="s">
        <v>4</v>
      </c>
      <c r="E6" s="41" t="s">
        <v>558</v>
      </c>
      <c r="F6" s="1" t="s">
        <v>559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2936521.74</v>
      </c>
      <c r="C9" s="47">
        <f>SUM(C10:C16)</f>
        <v>3021872.04</v>
      </c>
      <c r="D9" s="46" t="s">
        <v>10</v>
      </c>
      <c r="E9" s="47">
        <f>SUM(E10:E18)</f>
        <v>58276.34</v>
      </c>
      <c r="F9" s="47">
        <f>SUM(F10:F18)</f>
        <v>145331.23000000001</v>
      </c>
    </row>
    <row r="10" spans="1:6" x14ac:dyDescent="0.25">
      <c r="A10" s="48" t="s">
        <v>11</v>
      </c>
      <c r="B10" s="47">
        <v>2936521.74</v>
      </c>
      <c r="C10" s="47">
        <v>3021872.04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0</v>
      </c>
      <c r="C11" s="47">
        <v>0</v>
      </c>
      <c r="D11" s="48" t="s">
        <v>14</v>
      </c>
      <c r="E11" s="47">
        <v>58276.34</v>
      </c>
      <c r="F11" s="47">
        <v>145331.23000000001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3061.13</v>
      </c>
      <c r="C17" s="47">
        <f>SUM(C18:C24)</f>
        <v>3278.13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3061.13</v>
      </c>
      <c r="C20" s="47">
        <v>3278.13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2939582.87</v>
      </c>
      <c r="C47" s="4">
        <f>C9+C17+C25+C31+C37+C38+C41</f>
        <v>3025150.17</v>
      </c>
      <c r="D47" s="2" t="s">
        <v>84</v>
      </c>
      <c r="E47" s="4">
        <f>E9+E19+E23+E26+E27+E31+E38+E42</f>
        <v>58276.34</v>
      </c>
      <c r="F47" s="4">
        <f>F9+F19+F23+F26+F27+F31+F38+F42</f>
        <v>145331.23000000001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461778.32</v>
      </c>
      <c r="C53" s="47">
        <v>461778.32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43000</v>
      </c>
      <c r="C54" s="47">
        <v>43000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-332998.13</v>
      </c>
      <c r="C55" s="47">
        <v>-332998.13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58276.34</v>
      </c>
      <c r="F59" s="4">
        <f>F47+F57</f>
        <v>145331.23000000001</v>
      </c>
    </row>
    <row r="60" spans="1:6" x14ac:dyDescent="0.25">
      <c r="A60" s="3" t="s">
        <v>104</v>
      </c>
      <c r="B60" s="4">
        <f>SUM(B50:B58)</f>
        <v>171780.19</v>
      </c>
      <c r="C60" s="4">
        <f>SUM(C50:C58)</f>
        <v>171780.19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3111363.06</v>
      </c>
      <c r="C62" s="4">
        <f>SUM(C47+C60)</f>
        <v>3196930.36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3053086.7200000002</v>
      </c>
      <c r="F68" s="47">
        <f>SUM(F69:F73)</f>
        <v>3051599.13</v>
      </c>
    </row>
    <row r="69" spans="1:6" x14ac:dyDescent="0.25">
      <c r="A69" s="53"/>
      <c r="B69" s="45"/>
      <c r="C69" s="45"/>
      <c r="D69" s="46" t="s">
        <v>112</v>
      </c>
      <c r="E69" s="47">
        <v>456646.35</v>
      </c>
      <c r="F69" s="47">
        <v>1520200.9</v>
      </c>
    </row>
    <row r="70" spans="1:6" x14ac:dyDescent="0.25">
      <c r="A70" s="53"/>
      <c r="B70" s="45"/>
      <c r="C70" s="45"/>
      <c r="D70" s="46" t="s">
        <v>113</v>
      </c>
      <c r="E70" s="47">
        <v>2596440.37</v>
      </c>
      <c r="F70" s="47">
        <v>1531398.23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3053086.7200000002</v>
      </c>
      <c r="F79" s="4">
        <f>F63+F68+F75</f>
        <v>3051599.13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3111363.06</v>
      </c>
      <c r="F81" s="4">
        <f>F59+F79</f>
        <v>3196930.36</v>
      </c>
    </row>
    <row r="82" spans="1:6" x14ac:dyDescent="0.25">
      <c r="A82" s="54"/>
      <c r="B82" s="55"/>
      <c r="C82" s="55"/>
      <c r="D82" s="55"/>
      <c r="E82" s="56"/>
      <c r="F82" s="56"/>
    </row>
    <row r="95" spans="1:6" x14ac:dyDescent="0.25">
      <c r="A95" s="140" t="s">
        <v>567</v>
      </c>
      <c r="D95" s="140" t="s">
        <v>568</v>
      </c>
    </row>
    <row r="96" spans="1:6" x14ac:dyDescent="0.25">
      <c r="A96" s="140" t="s">
        <v>569</v>
      </c>
      <c r="D96" s="140" t="s">
        <v>570</v>
      </c>
    </row>
    <row r="97" spans="1:4" x14ac:dyDescent="0.25">
      <c r="A97" s="140" t="s">
        <v>571</v>
      </c>
      <c r="D97" s="140" t="s">
        <v>572</v>
      </c>
    </row>
    <row r="98" spans="1:4" x14ac:dyDescent="0.25">
      <c r="A98" s="140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10 B48:C52 B32:C46 B47 B11:C19 B21:C30 B56:C62 E1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61" t="s">
        <v>447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59" t="s">
        <v>450</v>
      </c>
      <c r="B6" s="36">
        <v>2022</v>
      </c>
      <c r="C6" s="159">
        <f>+B6+1</f>
        <v>2023</v>
      </c>
      <c r="D6" s="159">
        <f>+C6+1</f>
        <v>2024</v>
      </c>
      <c r="E6" s="159">
        <f>+D6+1</f>
        <v>2025</v>
      </c>
      <c r="F6" s="159">
        <f>+E6+1</f>
        <v>2026</v>
      </c>
      <c r="G6" s="159">
        <f>+F6+1</f>
        <v>2027</v>
      </c>
    </row>
    <row r="7" spans="1:7" ht="83.25" customHeight="1" x14ac:dyDescent="0.25">
      <c r="A7" s="160"/>
      <c r="B7" s="70" t="s">
        <v>451</v>
      </c>
      <c r="C7" s="160"/>
      <c r="D7" s="160"/>
      <c r="E7" s="160"/>
      <c r="F7" s="160"/>
      <c r="G7" s="16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2" t="s">
        <v>466</v>
      </c>
      <c r="B1" s="162"/>
      <c r="C1" s="162"/>
      <c r="D1" s="162"/>
      <c r="E1" s="162"/>
      <c r="F1" s="162"/>
      <c r="G1" s="162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63" t="s">
        <v>468</v>
      </c>
      <c r="B6" s="36">
        <v>2022</v>
      </c>
      <c r="C6" s="159">
        <f>+B6+1</f>
        <v>2023</v>
      </c>
      <c r="D6" s="159">
        <f>+C6+1</f>
        <v>2024</v>
      </c>
      <c r="E6" s="159">
        <f>+D6+1</f>
        <v>2025</v>
      </c>
      <c r="F6" s="159">
        <f>+E6+1</f>
        <v>2026</v>
      </c>
      <c r="G6" s="159">
        <f>+F6+1</f>
        <v>2027</v>
      </c>
    </row>
    <row r="7" spans="1:7" ht="57.75" customHeight="1" x14ac:dyDescent="0.25">
      <c r="A7" s="164"/>
      <c r="B7" s="37" t="s">
        <v>451</v>
      </c>
      <c r="C7" s="160"/>
      <c r="D7" s="160"/>
      <c r="E7" s="160"/>
      <c r="F7" s="160"/>
      <c r="G7" s="16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2" t="s">
        <v>482</v>
      </c>
      <c r="B1" s="162"/>
      <c r="C1" s="162"/>
      <c r="D1" s="162"/>
      <c r="E1" s="162"/>
      <c r="F1" s="162"/>
      <c r="G1" s="162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66" t="s">
        <v>450</v>
      </c>
      <c r="B5" s="167">
        <v>2017</v>
      </c>
      <c r="C5" s="167">
        <f>+B5+1</f>
        <v>2018</v>
      </c>
      <c r="D5" s="167">
        <f>+C5+1</f>
        <v>2019</v>
      </c>
      <c r="E5" s="167">
        <f>+D5+1</f>
        <v>2020</v>
      </c>
      <c r="F5" s="167">
        <f>+E5+1</f>
        <v>2021</v>
      </c>
      <c r="G5" s="36">
        <f>+F5+1</f>
        <v>2022</v>
      </c>
    </row>
    <row r="6" spans="1:7" ht="32.25" x14ac:dyDescent="0.25">
      <c r="A6" s="149"/>
      <c r="B6" s="168"/>
      <c r="C6" s="168"/>
      <c r="D6" s="168"/>
      <c r="E6" s="168"/>
      <c r="F6" s="16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65" t="s">
        <v>505</v>
      </c>
      <c r="B39" s="165"/>
      <c r="C39" s="165"/>
      <c r="D39" s="165"/>
      <c r="E39" s="165"/>
      <c r="F39" s="165"/>
      <c r="G39" s="165"/>
    </row>
    <row r="40" spans="1:7" x14ac:dyDescent="0.25">
      <c r="A40" s="165" t="s">
        <v>506</v>
      </c>
      <c r="B40" s="165"/>
      <c r="C40" s="165"/>
      <c r="D40" s="165"/>
      <c r="E40" s="165"/>
      <c r="F40" s="165"/>
      <c r="G40" s="16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2" t="s">
        <v>507</v>
      </c>
      <c r="B1" s="162"/>
      <c r="C1" s="162"/>
      <c r="D1" s="162"/>
      <c r="E1" s="162"/>
      <c r="F1" s="162"/>
      <c r="G1" s="162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69" t="s">
        <v>468</v>
      </c>
      <c r="B5" s="167">
        <v>2017</v>
      </c>
      <c r="C5" s="167">
        <f>+B5+1</f>
        <v>2018</v>
      </c>
      <c r="D5" s="167">
        <f>+C5+1</f>
        <v>2019</v>
      </c>
      <c r="E5" s="167">
        <f>+D5+1</f>
        <v>2020</v>
      </c>
      <c r="F5" s="167">
        <f>+E5+1</f>
        <v>2021</v>
      </c>
      <c r="G5" s="36">
        <v>2022</v>
      </c>
    </row>
    <row r="6" spans="1:7" ht="48.75" customHeight="1" x14ac:dyDescent="0.25">
      <c r="A6" s="170"/>
      <c r="B6" s="168"/>
      <c r="C6" s="168"/>
      <c r="D6" s="168"/>
      <c r="E6" s="168"/>
      <c r="F6" s="16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65" t="s">
        <v>505</v>
      </c>
      <c r="B32" s="165"/>
      <c r="C32" s="165"/>
      <c r="D32" s="165"/>
      <c r="E32" s="165"/>
      <c r="F32" s="165"/>
      <c r="G32" s="165"/>
    </row>
    <row r="33" spans="1:7" x14ac:dyDescent="0.25">
      <c r="A33" s="165" t="s">
        <v>506</v>
      </c>
      <c r="B33" s="165"/>
      <c r="C33" s="165"/>
      <c r="D33" s="165"/>
      <c r="E33" s="165"/>
      <c r="F33" s="165"/>
      <c r="G33" s="16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71" t="s">
        <v>511</v>
      </c>
      <c r="B1" s="171"/>
      <c r="C1" s="171"/>
      <c r="D1" s="171"/>
      <c r="E1" s="171"/>
      <c r="F1" s="171"/>
    </row>
    <row r="2" spans="1:6" ht="20.100000000000001" customHeight="1" x14ac:dyDescent="0.25">
      <c r="A2" s="110" t="str">
        <f>'Formato 1'!A2</f>
        <v>Instituto Salmantino para las Personas con Discapacidad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6"/>
  <sheetViews>
    <sheetView showGridLines="0" zoomScale="75" zoomScaleNormal="75" workbookViewId="0">
      <selection activeCell="B16" sqref="B1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1" t="s">
        <v>122</v>
      </c>
      <c r="B1" s="142"/>
      <c r="C1" s="142"/>
      <c r="D1" s="142"/>
      <c r="E1" s="142"/>
      <c r="F1" s="142"/>
      <c r="G1" s="142"/>
      <c r="H1" s="143"/>
    </row>
    <row r="2" spans="1:8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145331.23000000001</v>
      </c>
      <c r="C18" s="108"/>
      <c r="D18" s="108"/>
      <c r="E18" s="108"/>
      <c r="F18" s="4">
        <v>58276.34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145331.23000000001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58276.34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44" t="s">
        <v>151</v>
      </c>
      <c r="B33" s="144"/>
      <c r="C33" s="144"/>
      <c r="D33" s="144"/>
      <c r="E33" s="144"/>
      <c r="F33" s="144"/>
      <c r="G33" s="144"/>
      <c r="H33" s="144"/>
    </row>
    <row r="34" spans="1:8" ht="14.45" customHeight="1" x14ac:dyDescent="0.25">
      <c r="A34" s="144"/>
      <c r="B34" s="144"/>
      <c r="C34" s="144"/>
      <c r="D34" s="144"/>
      <c r="E34" s="144"/>
      <c r="F34" s="144"/>
      <c r="G34" s="144"/>
      <c r="H34" s="144"/>
    </row>
    <row r="35" spans="1:8" ht="14.45" customHeight="1" x14ac:dyDescent="0.25">
      <c r="A35" s="144"/>
      <c r="B35" s="144"/>
      <c r="C35" s="144"/>
      <c r="D35" s="144"/>
      <c r="E35" s="144"/>
      <c r="F35" s="144"/>
      <c r="G35" s="144"/>
      <c r="H35" s="144"/>
    </row>
    <row r="36" spans="1:8" ht="14.45" customHeight="1" x14ac:dyDescent="0.25">
      <c r="A36" s="144"/>
      <c r="B36" s="144"/>
      <c r="C36" s="144"/>
      <c r="D36" s="144"/>
      <c r="E36" s="144"/>
      <c r="F36" s="144"/>
      <c r="G36" s="144"/>
      <c r="H36" s="144"/>
    </row>
    <row r="37" spans="1:8" ht="14.45" customHeight="1" x14ac:dyDescent="0.25">
      <c r="A37" s="144"/>
      <c r="B37" s="144"/>
      <c r="C37" s="144"/>
      <c r="D37" s="144"/>
      <c r="E37" s="144"/>
      <c r="F37" s="144"/>
      <c r="G37" s="144"/>
      <c r="H37" s="14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53" spans="1:4" x14ac:dyDescent="0.25">
      <c r="A53" s="140" t="s">
        <v>567</v>
      </c>
      <c r="D53" s="140" t="s">
        <v>568</v>
      </c>
    </row>
    <row r="54" spans="1:4" x14ac:dyDescent="0.25">
      <c r="A54" s="140" t="s">
        <v>569</v>
      </c>
      <c r="D54" s="140" t="s">
        <v>570</v>
      </c>
    </row>
    <row r="55" spans="1:4" x14ac:dyDescent="0.25">
      <c r="A55" s="140" t="s">
        <v>571</v>
      </c>
      <c r="D55" s="140" t="s">
        <v>572</v>
      </c>
    </row>
    <row r="56" spans="1:4" x14ac:dyDescent="0.25">
      <c r="A56" s="140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1"/>
  <sheetViews>
    <sheetView showGridLines="0" zoomScale="75" zoomScaleNormal="75" workbookViewId="0">
      <selection activeCell="A19" sqref="A1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1" t="s">
        <v>162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562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563</v>
      </c>
      <c r="J6" s="1" t="s">
        <v>564</v>
      </c>
      <c r="K6" s="1" t="s">
        <v>565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8" spans="1:11" x14ac:dyDescent="0.25">
      <c r="A28" s="140" t="s">
        <v>567</v>
      </c>
      <c r="D28" t="s">
        <v>568</v>
      </c>
    </row>
    <row r="29" spans="1:11" x14ac:dyDescent="0.25">
      <c r="A29" s="140" t="s">
        <v>569</v>
      </c>
      <c r="D29" t="s">
        <v>570</v>
      </c>
    </row>
    <row r="30" spans="1:11" x14ac:dyDescent="0.25">
      <c r="A30" s="140" t="s">
        <v>571</v>
      </c>
      <c r="D30" t="s">
        <v>572</v>
      </c>
    </row>
    <row r="31" spans="1:11" x14ac:dyDescent="0.25">
      <c r="A31" s="140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8"/>
  <sheetViews>
    <sheetView showGridLines="0" zoomScale="75" zoomScaleNormal="75" workbookViewId="0">
      <selection activeCell="A85" sqref="A85:F8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1" t="s">
        <v>183</v>
      </c>
      <c r="B1" s="142"/>
      <c r="C1" s="142"/>
      <c r="D1" s="143"/>
    </row>
    <row r="2" spans="1:4" x14ac:dyDescent="0.25">
      <c r="A2" s="110" t="str">
        <f>'Formato 1'!A2</f>
        <v>Instituto Salmantino para las Personas con Discapacidad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5645810.6699999999</v>
      </c>
      <c r="C8" s="14">
        <f>SUM(C9:C11)</f>
        <v>1565768.77</v>
      </c>
      <c r="D8" s="14">
        <f>SUM(D9:D11)</f>
        <v>1565768.77</v>
      </c>
    </row>
    <row r="9" spans="1:4" x14ac:dyDescent="0.25">
      <c r="A9" s="58" t="s">
        <v>189</v>
      </c>
      <c r="B9" s="94">
        <v>5645810.6699999999</v>
      </c>
      <c r="C9" s="94">
        <v>1565768.77</v>
      </c>
      <c r="D9" s="94">
        <v>1565768.77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193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5645810.6699999999</v>
      </c>
      <c r="C21" s="14">
        <f>C8-C13+C17</f>
        <v>1565768.77</v>
      </c>
      <c r="D21" s="14">
        <f>D8-D13+D17</f>
        <v>1565768.77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5645810.6699999999</v>
      </c>
      <c r="C23" s="14">
        <f>C21-C11</f>
        <v>1565768.77</v>
      </c>
      <c r="D23" s="14">
        <f>D21-D11</f>
        <v>1565768.77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5645810.6699999999</v>
      </c>
      <c r="C25" s="14">
        <f>C23-C17</f>
        <v>1565768.77</v>
      </c>
      <c r="D25" s="14">
        <f>D23-D17</f>
        <v>1565768.77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5645810.6699999999</v>
      </c>
      <c r="C33" s="4">
        <f>C25+C29</f>
        <v>1565768.77</v>
      </c>
      <c r="D33" s="4">
        <f>D25+D29</f>
        <v>1565768.77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5645810.6699999999</v>
      </c>
      <c r="C48" s="96">
        <f>C9</f>
        <v>1565768.77</v>
      </c>
      <c r="D48" s="96">
        <f>D9</f>
        <v>1565768.77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5645810.6699999999</v>
      </c>
      <c r="C57" s="4">
        <f>C48+C49-C53+C55</f>
        <v>1565768.77</v>
      </c>
      <c r="D57" s="4">
        <f>D48+D49-D53+D55</f>
        <v>1565768.77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5645810.6699999999</v>
      </c>
      <c r="C59" s="4">
        <f>C57-C49</f>
        <v>1565768.77</v>
      </c>
      <c r="D59" s="4">
        <f>D57-D49</f>
        <v>1565768.77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85" spans="1:4" x14ac:dyDescent="0.25">
      <c r="A85" s="140" t="s">
        <v>567</v>
      </c>
      <c r="D85" s="140" t="s">
        <v>568</v>
      </c>
    </row>
    <row r="86" spans="1:4" x14ac:dyDescent="0.25">
      <c r="A86" s="140" t="s">
        <v>569</v>
      </c>
      <c r="D86" s="140" t="s">
        <v>570</v>
      </c>
    </row>
    <row r="87" spans="1:4" x14ac:dyDescent="0.25">
      <c r="A87" s="140" t="s">
        <v>571</v>
      </c>
      <c r="D87" s="140" t="s">
        <v>572</v>
      </c>
    </row>
    <row r="88" spans="1:4" x14ac:dyDescent="0.25">
      <c r="A88" s="140"/>
      <c r="D88" s="140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6"/>
  <sheetViews>
    <sheetView showGridLines="0" zoomScale="75" zoomScaleNormal="75" workbookViewId="0">
      <selection activeCell="B34" sqref="B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1" t="s">
        <v>224</v>
      </c>
      <c r="B1" s="142"/>
      <c r="C1" s="142"/>
      <c r="D1" s="142"/>
      <c r="E1" s="142"/>
      <c r="F1" s="142"/>
      <c r="G1" s="143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45" t="s">
        <v>226</v>
      </c>
      <c r="B6" s="147" t="s">
        <v>227</v>
      </c>
      <c r="C6" s="147"/>
      <c r="D6" s="147"/>
      <c r="E6" s="147"/>
      <c r="F6" s="147"/>
      <c r="G6" s="147" t="s">
        <v>228</v>
      </c>
    </row>
    <row r="7" spans="1:7" ht="30" x14ac:dyDescent="0.25">
      <c r="A7" s="14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4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71.040000000000006</v>
      </c>
      <c r="F13" s="47">
        <v>71.040000000000006</v>
      </c>
      <c r="G13" s="47">
        <f t="shared" si="0"/>
        <v>71.040000000000006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760902.5</v>
      </c>
      <c r="C15" s="47">
        <v>0</v>
      </c>
      <c r="D15" s="47">
        <v>760902.5</v>
      </c>
      <c r="E15" s="47">
        <v>343257</v>
      </c>
      <c r="F15" s="47">
        <v>343257</v>
      </c>
      <c r="G15" s="47">
        <f t="shared" si="0"/>
        <v>-417645.5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ref="D16" si="2">SUM(D17:D27)</f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3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3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3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3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3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3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3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3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3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3"/>
        <v>0</v>
      </c>
    </row>
    <row r="28" spans="1:7" x14ac:dyDescent="0.25">
      <c r="A28" s="58" t="s">
        <v>253</v>
      </c>
      <c r="B28" s="47">
        <f t="shared" ref="B28:G28" si="4">SUM(B29:B33)</f>
        <v>0</v>
      </c>
      <c r="C28" s="47">
        <f t="shared" si="4"/>
        <v>0</v>
      </c>
      <c r="D28" s="47">
        <f t="shared" ref="D28" si="5">SUM(D29:D33)</f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6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6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6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6"/>
        <v>0</v>
      </c>
    </row>
    <row r="34" spans="1:7" ht="14.45" customHeight="1" x14ac:dyDescent="0.25">
      <c r="A34" s="58" t="s">
        <v>259</v>
      </c>
      <c r="B34" s="47">
        <v>4884908.17</v>
      </c>
      <c r="C34" s="47">
        <v>0</v>
      </c>
      <c r="D34" s="47">
        <v>4884908.17</v>
      </c>
      <c r="E34" s="47">
        <v>1222440.73</v>
      </c>
      <c r="F34" s="47">
        <v>1222440.73</v>
      </c>
      <c r="G34" s="47">
        <f t="shared" si="6"/>
        <v>-3662467.44</v>
      </c>
    </row>
    <row r="35" spans="1:7" ht="14.45" customHeight="1" x14ac:dyDescent="0.25">
      <c r="A35" s="58" t="s">
        <v>260</v>
      </c>
      <c r="B35" s="47">
        <f t="shared" ref="B35:G35" si="7">B36</f>
        <v>0</v>
      </c>
      <c r="C35" s="47">
        <f t="shared" si="7"/>
        <v>0</v>
      </c>
      <c r="D35" s="47">
        <f t="shared" si="7"/>
        <v>0</v>
      </c>
      <c r="E35" s="47">
        <f t="shared" si="7"/>
        <v>0</v>
      </c>
      <c r="F35" s="47">
        <f t="shared" si="7"/>
        <v>0</v>
      </c>
      <c r="G35" s="47">
        <f t="shared" si="7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8">B38+B39</f>
        <v>0</v>
      </c>
      <c r="C37" s="47">
        <f t="shared" si="8"/>
        <v>0</v>
      </c>
      <c r="D37" s="47">
        <f t="shared" si="8"/>
        <v>0</v>
      </c>
      <c r="E37" s="47">
        <f t="shared" si="8"/>
        <v>0</v>
      </c>
      <c r="F37" s="47">
        <f t="shared" si="8"/>
        <v>0</v>
      </c>
      <c r="G37" s="47">
        <f t="shared" si="8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9">SUM(B9,B10,B11,B12,B13,B14,B15,B16,B28,B34,B35,B37)</f>
        <v>5645810.6699999999</v>
      </c>
      <c r="C41" s="4">
        <f t="shared" si="9"/>
        <v>0</v>
      </c>
      <c r="D41" s="4">
        <f t="shared" si="9"/>
        <v>5645810.6699999999</v>
      </c>
      <c r="E41" s="4">
        <f t="shared" si="9"/>
        <v>1565768.77</v>
      </c>
      <c r="F41" s="4">
        <f t="shared" si="9"/>
        <v>1565768.77</v>
      </c>
      <c r="G41" s="4">
        <f t="shared" si="9"/>
        <v>-4080041.9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10">SUM(B46:B53)</f>
        <v>0</v>
      </c>
      <c r="C45" s="47">
        <f t="shared" si="10"/>
        <v>0</v>
      </c>
      <c r="D45" s="47">
        <f t="shared" si="10"/>
        <v>0</v>
      </c>
      <c r="E45" s="47">
        <f t="shared" si="10"/>
        <v>0</v>
      </c>
      <c r="F45" s="47">
        <f t="shared" si="10"/>
        <v>0</v>
      </c>
      <c r="G45" s="47">
        <f t="shared" si="10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1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1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1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1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1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1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2">SUM(B55:B58)</f>
        <v>0</v>
      </c>
      <c r="C54" s="47">
        <f t="shared" si="12"/>
        <v>0</v>
      </c>
      <c r="D54" s="47">
        <f t="shared" si="12"/>
        <v>0</v>
      </c>
      <c r="E54" s="47">
        <f t="shared" si="12"/>
        <v>0</v>
      </c>
      <c r="F54" s="47">
        <f t="shared" si="12"/>
        <v>0</v>
      </c>
      <c r="G54" s="47">
        <f t="shared" si="12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3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3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3"/>
        <v>0</v>
      </c>
    </row>
    <row r="59" spans="1:7" x14ac:dyDescent="0.25">
      <c r="A59" s="58" t="s">
        <v>282</v>
      </c>
      <c r="B59" s="47">
        <f t="shared" ref="B59:G59" si="14">SUM(B60:B61)</f>
        <v>0</v>
      </c>
      <c r="C59" s="47">
        <f t="shared" si="14"/>
        <v>0</v>
      </c>
      <c r="D59" s="47">
        <f t="shared" si="14"/>
        <v>0</v>
      </c>
      <c r="E59" s="47">
        <f t="shared" si="14"/>
        <v>0</v>
      </c>
      <c r="F59" s="47">
        <f t="shared" si="14"/>
        <v>0</v>
      </c>
      <c r="G59" s="47">
        <f t="shared" si="14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5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5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5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6">B45+B54+B59+B62+B63</f>
        <v>0</v>
      </c>
      <c r="C65" s="4">
        <f t="shared" si="16"/>
        <v>0</v>
      </c>
      <c r="D65" s="4">
        <f t="shared" si="16"/>
        <v>0</v>
      </c>
      <c r="E65" s="4">
        <f t="shared" si="16"/>
        <v>0</v>
      </c>
      <c r="F65" s="4">
        <f t="shared" si="16"/>
        <v>0</v>
      </c>
      <c r="G65" s="4">
        <f t="shared" si="16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8">B41+B65+B67</f>
        <v>5645810.6699999999</v>
      </c>
      <c r="C70" s="4">
        <f t="shared" si="18"/>
        <v>0</v>
      </c>
      <c r="D70" s="4">
        <f t="shared" si="18"/>
        <v>5645810.6699999999</v>
      </c>
      <c r="E70" s="4">
        <f t="shared" si="18"/>
        <v>1565768.77</v>
      </c>
      <c r="F70" s="4">
        <f t="shared" si="18"/>
        <v>1565768.77</v>
      </c>
      <c r="G70" s="4">
        <f t="shared" si="18"/>
        <v>-4080041.9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9">B73+B74</f>
        <v>0</v>
      </c>
      <c r="C75" s="4">
        <f t="shared" si="19"/>
        <v>0</v>
      </c>
      <c r="D75" s="4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83" spans="1:4" x14ac:dyDescent="0.25">
      <c r="A83" s="140" t="s">
        <v>567</v>
      </c>
      <c r="D83" s="140" t="s">
        <v>568</v>
      </c>
    </row>
    <row r="84" spans="1:4" x14ac:dyDescent="0.25">
      <c r="A84" s="140" t="s">
        <v>569</v>
      </c>
      <c r="D84" s="140" t="s">
        <v>570</v>
      </c>
    </row>
    <row r="85" spans="1:4" x14ac:dyDescent="0.25">
      <c r="A85" s="140" t="s">
        <v>571</v>
      </c>
      <c r="D85" s="140" t="s">
        <v>572</v>
      </c>
    </row>
    <row r="86" spans="1:4" x14ac:dyDescent="0.25">
      <c r="A86" s="140"/>
      <c r="D86" s="14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C27 B29:C33 B60:F75 G9:G15 G60:G76 G55:G58 G38:G53 B35:F58 C34 E16:F27 E29:F33" unlockedFormula="1"/>
    <ignoredError sqref="B28:C28 B59:F59 E28:F28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0"/>
  <sheetViews>
    <sheetView showGridLines="0" zoomScale="75" zoomScaleNormal="75" workbookViewId="0">
      <selection activeCell="B28" sqref="B2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0" t="s">
        <v>295</v>
      </c>
      <c r="B1" s="142"/>
      <c r="C1" s="142"/>
      <c r="D1" s="142"/>
      <c r="E1" s="142"/>
      <c r="F1" s="142"/>
      <c r="G1" s="143"/>
    </row>
    <row r="2" spans="1:7" x14ac:dyDescent="0.25">
      <c r="A2" s="125" t="str">
        <f>'Formato 1'!A2</f>
        <v>Instituto Salmantino para las Personas con Discapacidad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48" t="s">
        <v>4</v>
      </c>
      <c r="B7" s="148" t="s">
        <v>298</v>
      </c>
      <c r="C7" s="148"/>
      <c r="D7" s="148"/>
      <c r="E7" s="148"/>
      <c r="F7" s="148"/>
      <c r="G7" s="149" t="s">
        <v>299</v>
      </c>
    </row>
    <row r="8" spans="1:7" ht="30" x14ac:dyDescent="0.25">
      <c r="A8" s="14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48"/>
    </row>
    <row r="9" spans="1:7" x14ac:dyDescent="0.25">
      <c r="A9" s="27" t="s">
        <v>304</v>
      </c>
      <c r="B9" s="83">
        <f t="shared" ref="B9" si="0">SUM(B10,B18,B28,B38,B48,B58,B62,B71,B75)</f>
        <v>5645810.6699999999</v>
      </c>
      <c r="C9" s="83">
        <f t="shared" ref="C9:G9" si="1">SUM(C10,C18,C28,C38,C48,C58,C62,C71,C75)</f>
        <v>0</v>
      </c>
      <c r="D9" s="83">
        <f t="shared" si="1"/>
        <v>5645810.6699999999</v>
      </c>
      <c r="E9" s="83">
        <f t="shared" si="1"/>
        <v>1109122.4200000002</v>
      </c>
      <c r="F9" s="83">
        <f t="shared" si="1"/>
        <v>1109122.4200000002</v>
      </c>
      <c r="G9" s="83">
        <f t="shared" si="1"/>
        <v>4536688.2499999991</v>
      </c>
    </row>
    <row r="10" spans="1:7" x14ac:dyDescent="0.25">
      <c r="A10" s="84" t="s">
        <v>305</v>
      </c>
      <c r="B10" s="83">
        <f t="shared" ref="B10" si="2">SUM(B11:B17)</f>
        <v>4770146.17</v>
      </c>
      <c r="C10" s="83">
        <f t="shared" ref="C10:G10" si="3">SUM(C11:C17)</f>
        <v>0</v>
      </c>
      <c r="D10" s="83">
        <f t="shared" si="3"/>
        <v>4770146.17</v>
      </c>
      <c r="E10" s="83">
        <f t="shared" si="3"/>
        <v>951708.17</v>
      </c>
      <c r="F10" s="83">
        <f t="shared" si="3"/>
        <v>951708.17</v>
      </c>
      <c r="G10" s="83">
        <f t="shared" si="3"/>
        <v>3818437.9999999995</v>
      </c>
    </row>
    <row r="11" spans="1:7" x14ac:dyDescent="0.25">
      <c r="A11" s="85" t="s">
        <v>306</v>
      </c>
      <c r="B11" s="75">
        <v>4770146.17</v>
      </c>
      <c r="C11" s="75">
        <v>0</v>
      </c>
      <c r="D11" s="75">
        <v>4770146.17</v>
      </c>
      <c r="E11" s="75">
        <v>816842.39</v>
      </c>
      <c r="F11" s="75">
        <v>816842.39</v>
      </c>
      <c r="G11" s="75">
        <f>D11-E11</f>
        <v>3953303.78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4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22440.79</v>
      </c>
      <c r="F13" s="75">
        <v>22440.79</v>
      </c>
      <c r="G13" s="75">
        <f t="shared" si="4"/>
        <v>-22440.79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4"/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112424.99</v>
      </c>
      <c r="F15" s="75">
        <v>112424.99</v>
      </c>
      <c r="G15" s="75">
        <f t="shared" si="4"/>
        <v>-112424.99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4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4"/>
        <v>0</v>
      </c>
    </row>
    <row r="18" spans="1:7" x14ac:dyDescent="0.25">
      <c r="A18" s="84" t="s">
        <v>313</v>
      </c>
      <c r="B18" s="83">
        <f t="shared" ref="B18" si="5">SUM(B19:B27)</f>
        <v>382702.5</v>
      </c>
      <c r="C18" s="83">
        <f t="shared" ref="C18:G18" si="6">SUM(C19:C27)</f>
        <v>0</v>
      </c>
      <c r="D18" s="83">
        <f t="shared" si="6"/>
        <v>382702.5</v>
      </c>
      <c r="E18" s="83">
        <f t="shared" si="6"/>
        <v>71805.64</v>
      </c>
      <c r="F18" s="83">
        <f t="shared" si="6"/>
        <v>71805.64</v>
      </c>
      <c r="G18" s="83">
        <f t="shared" si="6"/>
        <v>310896.86</v>
      </c>
    </row>
    <row r="19" spans="1:7" x14ac:dyDescent="0.25">
      <c r="A19" s="85" t="s">
        <v>314</v>
      </c>
      <c r="B19" s="75">
        <v>101300</v>
      </c>
      <c r="C19" s="75">
        <v>0</v>
      </c>
      <c r="D19" s="75">
        <v>101300</v>
      </c>
      <c r="E19" s="75">
        <v>31668.1</v>
      </c>
      <c r="F19" s="75">
        <v>31668.1</v>
      </c>
      <c r="G19" s="75">
        <f>D19-E19</f>
        <v>69631.899999999994</v>
      </c>
    </row>
    <row r="20" spans="1:7" x14ac:dyDescent="0.25">
      <c r="A20" s="85" t="s">
        <v>315</v>
      </c>
      <c r="B20" s="75">
        <v>4000</v>
      </c>
      <c r="C20" s="75">
        <v>0</v>
      </c>
      <c r="D20" s="75">
        <v>4000</v>
      </c>
      <c r="E20" s="75">
        <v>851.5</v>
      </c>
      <c r="F20" s="75">
        <v>851.5</v>
      </c>
      <c r="G20" s="75">
        <f t="shared" ref="G20:G27" si="7">D20-E20</f>
        <v>3148.5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7"/>
        <v>0</v>
      </c>
    </row>
    <row r="22" spans="1:7" x14ac:dyDescent="0.25">
      <c r="A22" s="85" t="s">
        <v>317</v>
      </c>
      <c r="B22" s="75">
        <v>48000</v>
      </c>
      <c r="C22" s="75">
        <v>0</v>
      </c>
      <c r="D22" s="75">
        <v>48000</v>
      </c>
      <c r="E22" s="75">
        <v>4413.9799999999996</v>
      </c>
      <c r="F22" s="75">
        <v>4413.9799999999996</v>
      </c>
      <c r="G22" s="75">
        <f t="shared" si="7"/>
        <v>43586.020000000004</v>
      </c>
    </row>
    <row r="23" spans="1:7" x14ac:dyDescent="0.25">
      <c r="A23" s="85" t="s">
        <v>318</v>
      </c>
      <c r="B23" s="75">
        <v>32000</v>
      </c>
      <c r="C23" s="75">
        <v>0</v>
      </c>
      <c r="D23" s="75">
        <v>32000</v>
      </c>
      <c r="E23" s="75">
        <v>0</v>
      </c>
      <c r="F23" s="75">
        <v>0</v>
      </c>
      <c r="G23" s="75">
        <f t="shared" si="7"/>
        <v>32000</v>
      </c>
    </row>
    <row r="24" spans="1:7" x14ac:dyDescent="0.25">
      <c r="A24" s="85" t="s">
        <v>319</v>
      </c>
      <c r="B24" s="75">
        <v>100000</v>
      </c>
      <c r="C24" s="75">
        <v>0</v>
      </c>
      <c r="D24" s="75">
        <v>100000</v>
      </c>
      <c r="E24" s="75">
        <v>13001.05</v>
      </c>
      <c r="F24" s="75">
        <v>13001.05</v>
      </c>
      <c r="G24" s="75">
        <f t="shared" si="7"/>
        <v>86998.95</v>
      </c>
    </row>
    <row r="25" spans="1:7" x14ac:dyDescent="0.25">
      <c r="A25" s="85" t="s">
        <v>320</v>
      </c>
      <c r="B25" s="75">
        <v>47402.5</v>
      </c>
      <c r="C25" s="75">
        <v>0</v>
      </c>
      <c r="D25" s="75">
        <v>47402.5</v>
      </c>
      <c r="E25" s="75">
        <v>0</v>
      </c>
      <c r="F25" s="75">
        <v>0</v>
      </c>
      <c r="G25" s="75">
        <f t="shared" si="7"/>
        <v>47402.5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7"/>
        <v>0</v>
      </c>
    </row>
    <row r="27" spans="1:7" x14ac:dyDescent="0.25">
      <c r="A27" s="85" t="s">
        <v>322</v>
      </c>
      <c r="B27" s="75">
        <v>50000</v>
      </c>
      <c r="C27" s="75">
        <v>0</v>
      </c>
      <c r="D27" s="75">
        <v>50000</v>
      </c>
      <c r="E27" s="75">
        <v>21871.01</v>
      </c>
      <c r="F27" s="75">
        <v>21871.01</v>
      </c>
      <c r="G27" s="75">
        <f t="shared" si="7"/>
        <v>28128.99</v>
      </c>
    </row>
    <row r="28" spans="1:7" x14ac:dyDescent="0.25">
      <c r="A28" s="84" t="s">
        <v>323</v>
      </c>
      <c r="B28" s="83">
        <f t="shared" ref="B28" si="8">SUM(B29:B37)</f>
        <v>492962</v>
      </c>
      <c r="C28" s="83">
        <f t="shared" ref="C28:G28" si="9">SUM(C29:C37)</f>
        <v>0</v>
      </c>
      <c r="D28" s="83">
        <f t="shared" si="9"/>
        <v>492962</v>
      </c>
      <c r="E28" s="83">
        <f t="shared" si="9"/>
        <v>85608.61</v>
      </c>
      <c r="F28" s="83">
        <f t="shared" si="9"/>
        <v>85608.61</v>
      </c>
      <c r="G28" s="83">
        <f t="shared" si="9"/>
        <v>407353.39</v>
      </c>
    </row>
    <row r="29" spans="1:7" x14ac:dyDescent="0.25">
      <c r="A29" s="85" t="s">
        <v>324</v>
      </c>
      <c r="B29" s="75">
        <v>46500</v>
      </c>
      <c r="C29" s="75">
        <v>0</v>
      </c>
      <c r="D29" s="75">
        <v>46500</v>
      </c>
      <c r="E29" s="75">
        <v>2100</v>
      </c>
      <c r="F29" s="75">
        <v>2100</v>
      </c>
      <c r="G29" s="75">
        <f>D29-E29</f>
        <v>44400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10">D30-E30</f>
        <v>0</v>
      </c>
    </row>
    <row r="31" spans="1:7" x14ac:dyDescent="0.25">
      <c r="A31" s="85" t="s">
        <v>326</v>
      </c>
      <c r="B31" s="75">
        <v>66000</v>
      </c>
      <c r="C31" s="75">
        <v>0</v>
      </c>
      <c r="D31" s="75">
        <v>66000</v>
      </c>
      <c r="E31" s="75">
        <v>15312</v>
      </c>
      <c r="F31" s="75">
        <v>15312</v>
      </c>
      <c r="G31" s="75">
        <f t="shared" si="10"/>
        <v>50688</v>
      </c>
    </row>
    <row r="32" spans="1:7" x14ac:dyDescent="0.25">
      <c r="A32" s="85" t="s">
        <v>327</v>
      </c>
      <c r="B32" s="75">
        <v>66000</v>
      </c>
      <c r="C32" s="75">
        <v>0</v>
      </c>
      <c r="D32" s="75">
        <v>66000</v>
      </c>
      <c r="E32" s="75">
        <v>19539.13</v>
      </c>
      <c r="F32" s="75">
        <v>19539.13</v>
      </c>
      <c r="G32" s="75">
        <f t="shared" si="10"/>
        <v>46460.869999999995</v>
      </c>
    </row>
    <row r="33" spans="1:7" ht="14.45" customHeight="1" x14ac:dyDescent="0.25">
      <c r="A33" s="85" t="s">
        <v>328</v>
      </c>
      <c r="B33" s="75">
        <v>88000</v>
      </c>
      <c r="C33" s="75">
        <v>0</v>
      </c>
      <c r="D33" s="75">
        <v>88000</v>
      </c>
      <c r="E33" s="75">
        <v>21260.48</v>
      </c>
      <c r="F33" s="75">
        <v>21260.48</v>
      </c>
      <c r="G33" s="75">
        <f t="shared" si="10"/>
        <v>66739.520000000004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10"/>
        <v>0</v>
      </c>
    </row>
    <row r="35" spans="1:7" ht="14.45" customHeight="1" x14ac:dyDescent="0.25">
      <c r="A35" s="85" t="s">
        <v>330</v>
      </c>
      <c r="B35" s="75">
        <v>9500</v>
      </c>
      <c r="C35" s="75">
        <v>0</v>
      </c>
      <c r="D35" s="75">
        <v>9500</v>
      </c>
      <c r="E35" s="75">
        <v>0</v>
      </c>
      <c r="F35" s="75">
        <v>0</v>
      </c>
      <c r="G35" s="75">
        <f t="shared" si="10"/>
        <v>9500</v>
      </c>
    </row>
    <row r="36" spans="1:7" ht="14.45" customHeight="1" x14ac:dyDescent="0.25">
      <c r="A36" s="85" t="s">
        <v>331</v>
      </c>
      <c r="B36" s="75">
        <v>102200</v>
      </c>
      <c r="C36" s="75">
        <v>0</v>
      </c>
      <c r="D36" s="75">
        <v>102200</v>
      </c>
      <c r="E36" s="75">
        <v>12378</v>
      </c>
      <c r="F36" s="75">
        <v>12378</v>
      </c>
      <c r="G36" s="75">
        <f t="shared" si="10"/>
        <v>89822</v>
      </c>
    </row>
    <row r="37" spans="1:7" ht="14.45" customHeight="1" x14ac:dyDescent="0.25">
      <c r="A37" s="85" t="s">
        <v>332</v>
      </c>
      <c r="B37" s="75">
        <v>114762</v>
      </c>
      <c r="C37" s="75">
        <v>0</v>
      </c>
      <c r="D37" s="75">
        <v>114762</v>
      </c>
      <c r="E37" s="75">
        <v>15019</v>
      </c>
      <c r="F37" s="75">
        <v>15019</v>
      </c>
      <c r="G37" s="75">
        <f t="shared" si="10"/>
        <v>99743</v>
      </c>
    </row>
    <row r="38" spans="1:7" x14ac:dyDescent="0.25">
      <c r="A38" s="84" t="s">
        <v>333</v>
      </c>
      <c r="B38" s="83">
        <f t="shared" ref="B38:G38" si="11">SUM(B39:B47)</f>
        <v>0</v>
      </c>
      <c r="C38" s="83">
        <f t="shared" si="11"/>
        <v>0</v>
      </c>
      <c r="D38" s="83">
        <f t="shared" si="11"/>
        <v>0</v>
      </c>
      <c r="E38" s="83">
        <f t="shared" si="11"/>
        <v>0</v>
      </c>
      <c r="F38" s="83">
        <f t="shared" si="11"/>
        <v>0</v>
      </c>
      <c r="G38" s="83">
        <f t="shared" si="11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12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0</v>
      </c>
      <c r="C48" s="83">
        <f t="shared" si="13"/>
        <v>0</v>
      </c>
      <c r="D48" s="83">
        <f t="shared" si="13"/>
        <v>0</v>
      </c>
      <c r="E48" s="83">
        <f t="shared" si="13"/>
        <v>0</v>
      </c>
      <c r="F48" s="83">
        <f t="shared" si="13"/>
        <v>0</v>
      </c>
      <c r="G48" s="83">
        <f t="shared" si="13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4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4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4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4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4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4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4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4"/>
        <v>0</v>
      </c>
    </row>
    <row r="58" spans="1:7" x14ac:dyDescent="0.25">
      <c r="A58" s="84" t="s">
        <v>353</v>
      </c>
      <c r="B58" s="83">
        <f t="shared" ref="B58:G58" si="15">SUM(B59:B61)</f>
        <v>0</v>
      </c>
      <c r="C58" s="83">
        <f t="shared" si="15"/>
        <v>0</v>
      </c>
      <c r="D58" s="83">
        <f t="shared" si="15"/>
        <v>0</v>
      </c>
      <c r="E58" s="83">
        <f t="shared" si="15"/>
        <v>0</v>
      </c>
      <c r="F58" s="83">
        <f t="shared" si="15"/>
        <v>0</v>
      </c>
      <c r="G58" s="83">
        <f t="shared" si="15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6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6"/>
        <v>0</v>
      </c>
    </row>
    <row r="62" spans="1:7" x14ac:dyDescent="0.25">
      <c r="A62" s="84" t="s">
        <v>357</v>
      </c>
      <c r="B62" s="83">
        <f t="shared" ref="B62:G62" si="17">SUM(B63:B67,B69:B70)</f>
        <v>0</v>
      </c>
      <c r="C62" s="83">
        <f t="shared" si="17"/>
        <v>0</v>
      </c>
      <c r="D62" s="83">
        <f t="shared" si="17"/>
        <v>0</v>
      </c>
      <c r="E62" s="83">
        <f t="shared" si="17"/>
        <v>0</v>
      </c>
      <c r="F62" s="83">
        <f t="shared" si="17"/>
        <v>0</v>
      </c>
      <c r="G62" s="83">
        <f t="shared" si="17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8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8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8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8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8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8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8"/>
        <v>0</v>
      </c>
    </row>
    <row r="71" spans="1:7" x14ac:dyDescent="0.25">
      <c r="A71" s="84" t="s">
        <v>366</v>
      </c>
      <c r="B71" s="83">
        <f t="shared" ref="B71:G71" si="19">SUM(B72:B74)</f>
        <v>0</v>
      </c>
      <c r="C71" s="83">
        <f t="shared" si="19"/>
        <v>0</v>
      </c>
      <c r="D71" s="83">
        <f t="shared" si="19"/>
        <v>0</v>
      </c>
      <c r="E71" s="83">
        <f t="shared" si="19"/>
        <v>0</v>
      </c>
      <c r="F71" s="83">
        <f t="shared" si="19"/>
        <v>0</v>
      </c>
      <c r="G71" s="83">
        <f t="shared" si="19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0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0"/>
        <v>0</v>
      </c>
    </row>
    <row r="75" spans="1:7" x14ac:dyDescent="0.25">
      <c r="A75" s="84" t="s">
        <v>370</v>
      </c>
      <c r="B75" s="83">
        <f t="shared" ref="B75:G75" si="21">SUM(B76:B82)</f>
        <v>0</v>
      </c>
      <c r="C75" s="83">
        <f t="shared" si="21"/>
        <v>0</v>
      </c>
      <c r="D75" s="83">
        <f t="shared" si="21"/>
        <v>0</v>
      </c>
      <c r="E75" s="83">
        <f t="shared" si="21"/>
        <v>0</v>
      </c>
      <c r="F75" s="83">
        <f t="shared" si="21"/>
        <v>0</v>
      </c>
      <c r="G75" s="83">
        <f t="shared" si="21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2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2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2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2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2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2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3">SUM(B85,B93,B103,B113,B123,B133,B137,B146,B150)</f>
        <v>0</v>
      </c>
      <c r="C84" s="83">
        <f t="shared" si="23"/>
        <v>0</v>
      </c>
      <c r="D84" s="83">
        <f t="shared" si="23"/>
        <v>0</v>
      </c>
      <c r="E84" s="83">
        <f t="shared" si="23"/>
        <v>0</v>
      </c>
      <c r="F84" s="83">
        <f t="shared" si="23"/>
        <v>0</v>
      </c>
      <c r="G84" s="83">
        <f t="shared" si="23"/>
        <v>0</v>
      </c>
    </row>
    <row r="85" spans="1:7" x14ac:dyDescent="0.25">
      <c r="A85" s="84" t="s">
        <v>305</v>
      </c>
      <c r="B85" s="83">
        <f t="shared" ref="B85:G85" si="24">SUM(B86:B92)</f>
        <v>0</v>
      </c>
      <c r="C85" s="83">
        <f t="shared" si="24"/>
        <v>0</v>
      </c>
      <c r="D85" s="83">
        <f t="shared" si="24"/>
        <v>0</v>
      </c>
      <c r="E85" s="83">
        <f t="shared" si="24"/>
        <v>0</v>
      </c>
      <c r="F85" s="83">
        <f t="shared" si="24"/>
        <v>0</v>
      </c>
      <c r="G85" s="83">
        <f t="shared" si="24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5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5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5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5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5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5"/>
        <v>0</v>
      </c>
    </row>
    <row r="93" spans="1:7" x14ac:dyDescent="0.25">
      <c r="A93" s="84" t="s">
        <v>313</v>
      </c>
      <c r="B93" s="83">
        <f t="shared" ref="B93:G93" si="26">SUM(B94:B102)</f>
        <v>0</v>
      </c>
      <c r="C93" s="83">
        <f t="shared" si="26"/>
        <v>0</v>
      </c>
      <c r="D93" s="83">
        <f t="shared" si="26"/>
        <v>0</v>
      </c>
      <c r="E93" s="83">
        <f t="shared" si="26"/>
        <v>0</v>
      </c>
      <c r="F93" s="83">
        <f t="shared" si="26"/>
        <v>0</v>
      </c>
      <c r="G93" s="83">
        <f t="shared" si="26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7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7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7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7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7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7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7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7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8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8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8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8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8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8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8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8"/>
        <v>0</v>
      </c>
    </row>
    <row r="113" spans="1:7" x14ac:dyDescent="0.25">
      <c r="A113" s="84" t="s">
        <v>333</v>
      </c>
      <c r="B113" s="83">
        <f t="shared" ref="B113:G113" si="29">SUM(B114:B122)</f>
        <v>0</v>
      </c>
      <c r="C113" s="83">
        <f t="shared" si="29"/>
        <v>0</v>
      </c>
      <c r="D113" s="83">
        <f t="shared" si="29"/>
        <v>0</v>
      </c>
      <c r="E113" s="83">
        <f t="shared" si="29"/>
        <v>0</v>
      </c>
      <c r="F113" s="83">
        <f t="shared" si="29"/>
        <v>0</v>
      </c>
      <c r="G113" s="83">
        <f t="shared" si="29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30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30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30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30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30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30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30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30"/>
        <v>0</v>
      </c>
    </row>
    <row r="123" spans="1:7" x14ac:dyDescent="0.25">
      <c r="A123" s="84" t="s">
        <v>343</v>
      </c>
      <c r="B123" s="83">
        <f t="shared" ref="B123:G123" si="31">SUM(B124:B132)</f>
        <v>0</v>
      </c>
      <c r="C123" s="83">
        <f t="shared" si="31"/>
        <v>0</v>
      </c>
      <c r="D123" s="83">
        <f t="shared" si="31"/>
        <v>0</v>
      </c>
      <c r="E123" s="83">
        <f t="shared" si="31"/>
        <v>0</v>
      </c>
      <c r="F123" s="83">
        <f t="shared" si="31"/>
        <v>0</v>
      </c>
      <c r="G123" s="83">
        <f t="shared" si="31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3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3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3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3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3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3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3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32"/>
        <v>0</v>
      </c>
    </row>
    <row r="133" spans="1:7" x14ac:dyDescent="0.25">
      <c r="A133" s="84" t="s">
        <v>353</v>
      </c>
      <c r="B133" s="83">
        <f t="shared" ref="B133:G133" si="33">SUM(B134:B136)</f>
        <v>0</v>
      </c>
      <c r="C133" s="83">
        <f t="shared" si="33"/>
        <v>0</v>
      </c>
      <c r="D133" s="83">
        <f t="shared" si="33"/>
        <v>0</v>
      </c>
      <c r="E133" s="83">
        <f t="shared" si="33"/>
        <v>0</v>
      </c>
      <c r="F133" s="83">
        <f t="shared" si="33"/>
        <v>0</v>
      </c>
      <c r="G133" s="83">
        <f t="shared" si="3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4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4"/>
        <v>0</v>
      </c>
    </row>
    <row r="137" spans="1:7" x14ac:dyDescent="0.25">
      <c r="A137" s="84" t="s">
        <v>357</v>
      </c>
      <c r="B137" s="83">
        <f t="shared" ref="B137:G137" si="35">SUM(B138:B142,B144:B145)</f>
        <v>0</v>
      </c>
      <c r="C137" s="83">
        <f t="shared" si="35"/>
        <v>0</v>
      </c>
      <c r="D137" s="83">
        <f t="shared" si="35"/>
        <v>0</v>
      </c>
      <c r="E137" s="83">
        <f t="shared" si="35"/>
        <v>0</v>
      </c>
      <c r="F137" s="83">
        <f t="shared" si="35"/>
        <v>0</v>
      </c>
      <c r="G137" s="83">
        <f t="shared" si="35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6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6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6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6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6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6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6"/>
        <v>0</v>
      </c>
    </row>
    <row r="146" spans="1:7" x14ac:dyDescent="0.25">
      <c r="A146" s="84" t="s">
        <v>366</v>
      </c>
      <c r="B146" s="83">
        <f t="shared" ref="B146:G146" si="37">SUM(B147:B149)</f>
        <v>0</v>
      </c>
      <c r="C146" s="83">
        <f t="shared" si="37"/>
        <v>0</v>
      </c>
      <c r="D146" s="83">
        <f t="shared" si="37"/>
        <v>0</v>
      </c>
      <c r="E146" s="83">
        <f t="shared" si="37"/>
        <v>0</v>
      </c>
      <c r="F146" s="83">
        <f t="shared" si="37"/>
        <v>0</v>
      </c>
      <c r="G146" s="83">
        <f t="shared" si="37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8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8"/>
        <v>0</v>
      </c>
    </row>
    <row r="150" spans="1:7" x14ac:dyDescent="0.25">
      <c r="A150" s="84" t="s">
        <v>370</v>
      </c>
      <c r="B150" s="83">
        <f t="shared" ref="B150:G150" si="39">SUM(B151:B157)</f>
        <v>0</v>
      </c>
      <c r="C150" s="83">
        <f t="shared" si="39"/>
        <v>0</v>
      </c>
      <c r="D150" s="83">
        <f t="shared" si="39"/>
        <v>0</v>
      </c>
      <c r="E150" s="83">
        <f t="shared" si="39"/>
        <v>0</v>
      </c>
      <c r="F150" s="83">
        <f t="shared" si="39"/>
        <v>0</v>
      </c>
      <c r="G150" s="83">
        <f t="shared" si="39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40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40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40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40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40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40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41">B9+B84</f>
        <v>5645810.6699999999</v>
      </c>
      <c r="C159" s="90">
        <f t="shared" si="41"/>
        <v>0</v>
      </c>
      <c r="D159" s="90">
        <f t="shared" si="41"/>
        <v>5645810.6699999999</v>
      </c>
      <c r="E159" s="90">
        <f t="shared" si="41"/>
        <v>1109122.4200000002</v>
      </c>
      <c r="F159" s="90">
        <f t="shared" si="41"/>
        <v>1109122.4200000002</v>
      </c>
      <c r="G159" s="90">
        <f t="shared" si="41"/>
        <v>4536688.2499999991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7" spans="1:4" x14ac:dyDescent="0.25">
      <c r="A167" s="140" t="s">
        <v>567</v>
      </c>
      <c r="D167" s="140" t="s">
        <v>568</v>
      </c>
    </row>
    <row r="168" spans="1:4" x14ac:dyDescent="0.25">
      <c r="A168" s="140" t="s">
        <v>569</v>
      </c>
      <c r="D168" s="140" t="s">
        <v>570</v>
      </c>
    </row>
    <row r="169" spans="1:4" x14ac:dyDescent="0.25">
      <c r="A169" s="140" t="s">
        <v>571</v>
      </c>
      <c r="D169" s="140" t="s">
        <v>572</v>
      </c>
    </row>
    <row r="170" spans="1:4" x14ac:dyDescent="0.25">
      <c r="A170" s="140"/>
      <c r="D170" s="140"/>
    </row>
  </sheetData>
  <protectedRanges>
    <protectedRange sqref="B84:G84 C9 E9:G9" name="Rango1_2"/>
    <protectedRange sqref="B9" name="Rango1_2_1"/>
    <protectedRange sqref="D9" name="Rango1_2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C9:C17 C19:C27 C18 C29:C37 C28 B39:G47 B38:F38 B49:G57 B48:F48 B59:G61 B58:F58 B63:G70 B62:F62 B71:F92 B94:F159 B93:C93 E93:F93 E9:G10 G19:G27 E18:F18 G29:G37 E28:F28 G11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1"/>
  <sheetViews>
    <sheetView showGridLines="0" zoomScale="75" zoomScaleNormal="75" workbookViewId="0">
      <selection activeCell="I8" sqref="I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0" t="s">
        <v>380</v>
      </c>
      <c r="B1" s="151"/>
      <c r="C1" s="151"/>
      <c r="D1" s="151"/>
      <c r="E1" s="151"/>
      <c r="F1" s="151"/>
      <c r="G1" s="152"/>
    </row>
    <row r="2" spans="1:7" ht="15" customHeight="1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45" t="s">
        <v>4</v>
      </c>
      <c r="B7" s="147" t="s">
        <v>298</v>
      </c>
      <c r="C7" s="147"/>
      <c r="D7" s="147"/>
      <c r="E7" s="147"/>
      <c r="F7" s="147"/>
      <c r="G7" s="149" t="s">
        <v>299</v>
      </c>
    </row>
    <row r="8" spans="1:7" ht="30" x14ac:dyDescent="0.25">
      <c r="A8" s="14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48"/>
    </row>
    <row r="9" spans="1:7" ht="15.75" customHeight="1" x14ac:dyDescent="0.25">
      <c r="A9" s="26" t="s">
        <v>382</v>
      </c>
      <c r="B9" s="30">
        <f>SUM(B10:B17)</f>
        <v>5645810.6699999999</v>
      </c>
      <c r="C9" s="30">
        <f t="shared" ref="C9:G9" si="0">SUM(C10:C17)</f>
        <v>0</v>
      </c>
      <c r="D9" s="30">
        <f t="shared" si="0"/>
        <v>5645810.6699999999</v>
      </c>
      <c r="E9" s="30">
        <f t="shared" si="0"/>
        <v>1109122.42</v>
      </c>
      <c r="F9" s="30">
        <f t="shared" si="0"/>
        <v>1109122.42</v>
      </c>
      <c r="G9" s="30">
        <f t="shared" si="0"/>
        <v>4536688.25</v>
      </c>
    </row>
    <row r="10" spans="1:7" x14ac:dyDescent="0.25">
      <c r="A10" s="63" t="s">
        <v>383</v>
      </c>
      <c r="B10" s="75">
        <v>5505810.6699999999</v>
      </c>
      <c r="C10" s="75">
        <v>0</v>
      </c>
      <c r="D10" s="75">
        <v>5505810.6699999999</v>
      </c>
      <c r="E10" s="75">
        <v>1096744.42</v>
      </c>
      <c r="F10" s="75">
        <v>1096744.42</v>
      </c>
      <c r="G10" s="75">
        <v>4409066.25</v>
      </c>
    </row>
    <row r="11" spans="1:7" x14ac:dyDescent="0.25">
      <c r="A11" s="63" t="s">
        <v>384</v>
      </c>
      <c r="B11" s="75">
        <v>98000</v>
      </c>
      <c r="C11" s="75">
        <v>0</v>
      </c>
      <c r="D11" s="75">
        <v>98000</v>
      </c>
      <c r="E11" s="75">
        <v>12378</v>
      </c>
      <c r="F11" s="75">
        <v>12378</v>
      </c>
      <c r="G11" s="75">
        <v>85622</v>
      </c>
    </row>
    <row r="12" spans="1:7" x14ac:dyDescent="0.25">
      <c r="A12" s="63" t="s">
        <v>385</v>
      </c>
      <c r="B12" s="75">
        <v>42000</v>
      </c>
      <c r="C12" s="75">
        <v>0</v>
      </c>
      <c r="D12" s="75">
        <v>42000</v>
      </c>
      <c r="E12" s="75">
        <v>0</v>
      </c>
      <c r="F12" s="75">
        <v>0</v>
      </c>
      <c r="G12" s="75">
        <v>42000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5645810.6699999999</v>
      </c>
      <c r="C29" s="4">
        <f t="shared" ref="C29:G29" si="2">SUM(C19,C9)</f>
        <v>0</v>
      </c>
      <c r="D29" s="4">
        <f t="shared" si="2"/>
        <v>5645810.6699999999</v>
      </c>
      <c r="E29" s="4">
        <f t="shared" si="2"/>
        <v>1109122.42</v>
      </c>
      <c r="F29" s="4">
        <f t="shared" si="2"/>
        <v>1109122.42</v>
      </c>
      <c r="G29" s="4">
        <f t="shared" si="2"/>
        <v>4536688.25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8" spans="1:4" x14ac:dyDescent="0.25">
      <c r="A38" s="140" t="s">
        <v>567</v>
      </c>
      <c r="D38" s="140" t="s">
        <v>568</v>
      </c>
    </row>
    <row r="39" spans="1:4" x14ac:dyDescent="0.25">
      <c r="A39" s="140" t="s">
        <v>569</v>
      </c>
      <c r="D39" s="140" t="s">
        <v>570</v>
      </c>
    </row>
    <row r="40" spans="1:4" x14ac:dyDescent="0.25">
      <c r="A40" s="140" t="s">
        <v>571</v>
      </c>
      <c r="D40" s="140" t="s">
        <v>572</v>
      </c>
    </row>
    <row r="41" spans="1:4" x14ac:dyDescent="0.25">
      <c r="A41" s="140"/>
      <c r="D41" s="14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 C10:C12 E12:F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8"/>
  <sheetViews>
    <sheetView showGridLines="0" zoomScale="75" zoomScaleNormal="75" workbookViewId="0">
      <selection activeCell="A83" sqref="A83:E9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6" t="s">
        <v>392</v>
      </c>
      <c r="B1" s="157"/>
      <c r="C1" s="157"/>
      <c r="D1" s="157"/>
      <c r="E1" s="157"/>
      <c r="F1" s="157"/>
      <c r="G1" s="157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45" t="s">
        <v>4</v>
      </c>
      <c r="B7" s="153" t="s">
        <v>298</v>
      </c>
      <c r="C7" s="154"/>
      <c r="D7" s="154"/>
      <c r="E7" s="154"/>
      <c r="F7" s="155"/>
      <c r="G7" s="149" t="s">
        <v>395</v>
      </c>
    </row>
    <row r="8" spans="1:7" ht="30" x14ac:dyDescent="0.25">
      <c r="A8" s="14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48"/>
    </row>
    <row r="9" spans="1:7" ht="16.5" customHeight="1" x14ac:dyDescent="0.25">
      <c r="A9" s="26" t="s">
        <v>397</v>
      </c>
      <c r="B9" s="30">
        <f>SUM(B10,B19,B27,B37)</f>
        <v>5645810.6699999999</v>
      </c>
      <c r="C9" s="30">
        <f t="shared" ref="C9:G9" si="0">SUM(C10,C19,C27,C37)</f>
        <v>0</v>
      </c>
      <c r="D9" s="30">
        <f t="shared" si="0"/>
        <v>5645810.6699999999</v>
      </c>
      <c r="E9" s="30">
        <f t="shared" si="0"/>
        <v>1109122.42</v>
      </c>
      <c r="F9" s="30">
        <f t="shared" si="0"/>
        <v>1109122.42</v>
      </c>
      <c r="G9" s="30">
        <f t="shared" si="0"/>
        <v>4536688.25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5645810.6699999999</v>
      </c>
      <c r="C19" s="47">
        <f t="shared" ref="C19:G19" si="2">SUM(C20:C26)</f>
        <v>0</v>
      </c>
      <c r="D19" s="47">
        <f t="shared" si="2"/>
        <v>5645810.6699999999</v>
      </c>
      <c r="E19" s="47">
        <f t="shared" si="2"/>
        <v>1109122.42</v>
      </c>
      <c r="F19" s="47">
        <f t="shared" si="2"/>
        <v>1109122.42</v>
      </c>
      <c r="G19" s="47">
        <f t="shared" si="2"/>
        <v>4536688.25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5645810.6699999999</v>
      </c>
      <c r="C25" s="47">
        <v>0</v>
      </c>
      <c r="D25" s="47">
        <v>5645810.6699999999</v>
      </c>
      <c r="E25" s="47">
        <v>1109122.42</v>
      </c>
      <c r="F25" s="47">
        <v>1109122.42</v>
      </c>
      <c r="G25" s="47">
        <v>4536688.25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5645810.6699999999</v>
      </c>
      <c r="C77" s="4">
        <f t="shared" ref="C77:G77" si="10">C43+C9</f>
        <v>0</v>
      </c>
      <c r="D77" s="4">
        <f t="shared" si="10"/>
        <v>5645810.6699999999</v>
      </c>
      <c r="E77" s="4">
        <f t="shared" si="10"/>
        <v>1109122.42</v>
      </c>
      <c r="F77" s="4">
        <f t="shared" si="10"/>
        <v>1109122.42</v>
      </c>
      <c r="G77" s="4">
        <f t="shared" si="10"/>
        <v>4536688.25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5" spans="1:4" x14ac:dyDescent="0.25">
      <c r="A85" s="140" t="s">
        <v>567</v>
      </c>
      <c r="D85" s="140" t="s">
        <v>568</v>
      </c>
    </row>
    <row r="86" spans="1:4" x14ac:dyDescent="0.25">
      <c r="A86" s="140" t="s">
        <v>569</v>
      </c>
      <c r="D86" s="140" t="s">
        <v>570</v>
      </c>
    </row>
    <row r="87" spans="1:4" x14ac:dyDescent="0.25">
      <c r="A87" s="140" t="s">
        <v>571</v>
      </c>
      <c r="D87" s="140" t="s">
        <v>572</v>
      </c>
    </row>
    <row r="88" spans="1:4" x14ac:dyDescent="0.25">
      <c r="A88" s="140"/>
      <c r="D88" s="14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 C2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7"/>
  <sheetViews>
    <sheetView showGridLines="0" tabSelected="1" zoomScale="75" zoomScaleNormal="75" workbookViewId="0">
      <selection activeCell="E10" sqref="E10:F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0" t="s">
        <v>431</v>
      </c>
      <c r="B1" s="142"/>
      <c r="C1" s="142"/>
      <c r="D1" s="142"/>
      <c r="E1" s="142"/>
      <c r="F1" s="142"/>
      <c r="G1" s="143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45" t="s">
        <v>433</v>
      </c>
      <c r="B7" s="148" t="s">
        <v>298</v>
      </c>
      <c r="C7" s="148"/>
      <c r="D7" s="148"/>
      <c r="E7" s="148"/>
      <c r="F7" s="148"/>
      <c r="G7" s="148" t="s">
        <v>299</v>
      </c>
    </row>
    <row r="8" spans="1:7" ht="30" x14ac:dyDescent="0.25">
      <c r="A8" s="14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58"/>
    </row>
    <row r="9" spans="1:7" ht="15.75" customHeight="1" x14ac:dyDescent="0.25">
      <c r="A9" s="26" t="s">
        <v>434</v>
      </c>
      <c r="B9" s="119">
        <f>SUM(B10,B11,B12,B15,B16,B19)</f>
        <v>4770146.17</v>
      </c>
      <c r="C9" s="119">
        <f t="shared" ref="C9:G9" si="0">SUM(C10,C11,C12,C15,C16,C19)</f>
        <v>0</v>
      </c>
      <c r="D9" s="119">
        <f t="shared" si="0"/>
        <v>4770146.17</v>
      </c>
      <c r="E9" s="119">
        <f t="shared" si="0"/>
        <v>816842.39</v>
      </c>
      <c r="F9" s="119">
        <f t="shared" si="0"/>
        <v>816842.39</v>
      </c>
      <c r="G9" s="119">
        <f t="shared" si="0"/>
        <v>3953303.78</v>
      </c>
    </row>
    <row r="10" spans="1:7" x14ac:dyDescent="0.25">
      <c r="A10" s="58" t="s">
        <v>435</v>
      </c>
      <c r="B10" s="75">
        <v>4770146.17</v>
      </c>
      <c r="C10" s="75">
        <v>0</v>
      </c>
      <c r="D10" s="75">
        <v>4770146.17</v>
      </c>
      <c r="E10" s="75">
        <v>816842.39</v>
      </c>
      <c r="F10" s="75">
        <v>816842.39</v>
      </c>
      <c r="G10" s="76">
        <f>D10-E10</f>
        <v>3953303.78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4770146.17</v>
      </c>
      <c r="C33" s="119">
        <f t="shared" ref="C33:G33" si="8">C21+C9</f>
        <v>0</v>
      </c>
      <c r="D33" s="119">
        <f t="shared" si="8"/>
        <v>4770146.17</v>
      </c>
      <c r="E33" s="119">
        <f t="shared" si="8"/>
        <v>816842.39</v>
      </c>
      <c r="F33" s="119">
        <f t="shared" si="8"/>
        <v>816842.39</v>
      </c>
      <c r="G33" s="119">
        <f t="shared" si="8"/>
        <v>3953303.78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44" spans="1:7" x14ac:dyDescent="0.25">
      <c r="A44" s="140" t="s">
        <v>567</v>
      </c>
      <c r="D44" s="140" t="s">
        <v>568</v>
      </c>
    </row>
    <row r="45" spans="1:7" x14ac:dyDescent="0.25">
      <c r="A45" s="140" t="s">
        <v>569</v>
      </c>
      <c r="D45" s="140" t="s">
        <v>570</v>
      </c>
    </row>
    <row r="46" spans="1:7" x14ac:dyDescent="0.25">
      <c r="A46" s="140" t="s">
        <v>571</v>
      </c>
      <c r="D46" s="140" t="s">
        <v>572</v>
      </c>
    </row>
    <row r="47" spans="1:7" x14ac:dyDescent="0.25">
      <c r="A47" s="140"/>
      <c r="D47" s="14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cp:lastPrinted>2024-03-20T14:35:03Z</cp:lastPrinted>
  <dcterms:created xsi:type="dcterms:W3CDTF">2023-03-16T22:14:51Z</dcterms:created>
  <dcterms:modified xsi:type="dcterms:W3CDTF">2024-04-30T01:28:25Z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