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ASEG aclaracion cuenta publica\FORMATOS\CORRECCIONES\"/>
    </mc:Choice>
  </mc:AlternateContent>
  <xr:revisionPtr revIDLastSave="0" documentId="13_ncr:1_{F23924EB-79AC-47FB-9AFA-5CB4E68E285C}" xr6:coauthVersionLast="47" xr6:coauthVersionMax="47" xr10:uidLastSave="{00000000-0000-0000-0000-000000000000}"/>
  <bookViews>
    <workbookView xWindow="-120" yWindow="-120" windowWidth="29040" windowHeight="15840" activeTab="7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8" i="5"/>
  <c r="C13" i="5"/>
  <c r="C8" i="5"/>
  <c r="B62" i="7"/>
  <c r="A4" i="5"/>
  <c r="C47" i="2"/>
  <c r="B47" i="2"/>
  <c r="A5" i="10"/>
  <c r="A5" i="9"/>
  <c r="A5" i="8"/>
  <c r="A5" i="7"/>
  <c r="A4" i="6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6" i="7"/>
  <c r="G27" i="7"/>
  <c r="G19" i="7"/>
  <c r="G12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49" i="5"/>
  <c r="D48" i="5"/>
  <c r="C55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E47" i="2"/>
  <c r="E59" i="2" s="1"/>
  <c r="C60" i="2"/>
  <c r="B60" i="2"/>
  <c r="C41" i="2"/>
  <c r="B41" i="2"/>
  <c r="C38" i="2"/>
  <c r="G28" i="7" l="1"/>
  <c r="C9" i="7"/>
  <c r="F81" i="2"/>
  <c r="E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21" i="5" s="1"/>
  <c r="B23" i="5" s="1"/>
  <c r="B25" i="5" s="1"/>
  <c r="B33" i="5" s="1"/>
  <c r="D44" i="5"/>
  <c r="D11" i="5" s="1"/>
  <c r="C57" i="5"/>
  <c r="C59" i="5" s="1"/>
  <c r="D57" i="5"/>
  <c r="D59" i="5" s="1"/>
  <c r="B72" i="5"/>
  <c r="B74" i="5" s="1"/>
  <c r="C44" i="5"/>
  <c r="C11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<sst xmlns="http://schemas.openxmlformats.org/spreadsheetml/2006/main" count="821" uniqueCount="568">
  <si>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</si>
  <si>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</si>
  <si>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</si>
  <si>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</si>
  <si>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</si>
  <si>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</si>
  <si>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</si>
  <si>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</si>
  <si>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</si>
  <si>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</si>
  <si>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</si>
  <si>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</si>
  <si>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</si>
  <si>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</si>
  <si>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</si>
  <si>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</si>
  <si>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</si>
  <si>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</si>
  <si>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</si>
  <si>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</si>
  <si>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</si>
  <si>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</si>
  <si>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</si>
  <si>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</si>
  <si>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</si>
  <si>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</si>
  <si>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</si>
  <si>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</si>
  <si>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</si>
  <si>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</si>
  <si>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</si>
  <si>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</si>
  <si>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</si>
  <si>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</si>
  <si>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</si>
  <si>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</si>
  <si>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</si>
  <si>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</si>
  <si>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</si>
  <si>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</si>
  <si>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</si>
  <si>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</si>
  <si>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</si>
  <si>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</si>
  <si>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</si>
  <si>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</si>
  <si>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</si>
  <si>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</si>
  <si>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</si>
  <si>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</si>
  <si>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</si>
  <si>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</si>
  <si>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</si>
  <si>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</si>
  <si>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</si>
  <si>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</si>
  <si>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</si>
  <si>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</si>
  <si>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</si>
  <si>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</si>
  <si>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</si>
  <si>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</si>
  <si>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</si>
  <si>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</si>
  <si>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</si>
  <si>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</si>
  <si>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</si>
  <si>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</si>
  <si>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</si>
  <si>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</si>
  <si>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</si>
  <si>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</si>
  <si>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</si>
  <si>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</si>
  <si>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</si>
  <si>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</si>
  <si>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</si>
  <si>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</si>
  <si>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</si>
  <si>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</si>
  <si>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</si>
  <si>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</si>
  <si>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</si>
  <si>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</si>
  <si>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</si>
  <si>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</si>
  <si>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</si>
  <si>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</si>
  <si>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</si>
  <si>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</si>
  <si>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</si>
  <si>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</si>
  <si>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</si>
  <si>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</si>
  <si>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</si>
  <si>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</si>
  <si>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</si>
  <si>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</si>
  <si>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</si>
  <si>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</si>
  <si>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</si>
  <si>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</si>
  <si>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</si>
  <si>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</si>
  <si>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</si>
  <si>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</si>
  <si>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</si>
  <si>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</si>
  <si>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</si>
  <si>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</si>
  <si>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</si>
  <si>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</si>
  <si>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</si>
  <si>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</si>
  <si>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</si>
  <si>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</si>
  <si>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</si>
  <si>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</si>
  <si>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</si>
  <si>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</si>
  <si>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</si>
  <si>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</si>
  <si>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</si>
  <si>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</si>
  <si>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</si>
  <si>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</si>
  <si>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</si>
  <si>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</si>
  <si>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</si>
  <si>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</si>
  <si>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</si>
  <si>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</si>
  <si>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</si>
  <si>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</si>
  <si>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</si>
  <si>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</si>
  <si>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</si>
  <si>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</si>
  <si>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</si>
  <si>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</si>
  <si>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</si>
  <si>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</si>
  <si>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</si>
  <si>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</si>
  <si>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</si>
  <si>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</si>
  <si>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</si>
  <si>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</si>
  <si>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</si>
  <si>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</si>
  <si>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</si>
  <si>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</si>
  <si>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</si>
  <si>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</si>
  <si>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</si>
  <si>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</si>
  <si>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</si>
  <si>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</si>
  <si>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</si>
  <si>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</si>
  <si>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</si>
  <si>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</si>
  <si>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</si>
  <si>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</si>
  <si>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</si>
  <si>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</si>
  <si>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</si>
  <si>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</si>
  <si>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</si>
  <si>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</si>
  <si>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</si>
  <si>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</si>
  <si>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</si>
  <si>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</si>
  <si>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</si>
  <si>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</si>
  <si>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</si>
  <si>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</si>
  <si>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</si>
  <si>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</si>
  <si>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</si>
  <si>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</si>
  <si>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</si>
  <si>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</si>
  <si>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</si>
  <si>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</si>
  <si>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</si>
  <si>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</si>
  <si>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</si>
  <si>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</si>
  <si>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</si>
  <si>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</si>
  <si>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</si>
  <si>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</si>
  <si>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</si>
  <si>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</si>
  <si>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</si>
  <si>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</si>
  <si>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</si>
  <si>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</si>
  <si>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</si>
  <si>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</si>
  <si>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</si>
  <si>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</si>
  <si>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</si>
  <si>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</si>
  <si>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</si>
  <si>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</si>
  <si>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</si>
  <si>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</si>
  <si>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</si>
  <si>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</si>
  <si>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</si>
  <si>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</si>
  <si>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</si>
  <si>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</si>
  <si>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</si>
  <si>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</si>
  <si>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</si>
  <si>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</si>
  <si>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</si>
  <si>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</si>
  <si>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</si>
  <si>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</si>
  <si>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</si>
  <si>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</si>
  <si>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</si>
  <si>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</si>
  <si>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</si>
  <si>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</si>
  <si>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</si>
  <si>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</si>
  <si>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</si>
  <si>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</si>
  <si>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</si>
  <si>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</si>
  <si>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</si>
  <si>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</si>
  <si>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</si>
  <si>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</si>
  <si>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</si>
  <si>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</si>
  <si>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</si>
  <si>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</si>
  <si>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</si>
  <si>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</si>
  <si>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</si>
  <si>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</si>
  <si>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</si>
  <si>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</si>
  <si>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</si>
  <si>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</si>
  <si>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</si>
  <si>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</si>
  <si>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</si>
  <si>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</si>
  <si>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</si>
  <si>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</si>
  <si>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</si>
  <si>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</si>
  <si>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</si>
  <si>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</si>
  <si>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</si>
  <si>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</si>
  <si>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</si>
  <si>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</si>
  <si>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</si>
  <si>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</si>
  <si>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</si>
  <si>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</si>
  <si>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</si>
  <si>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</si>
  <si>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</si>
  <si>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</si>
  <si>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</si>
  <si>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</si>
  <si>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</si>
  <si>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</si>
  <si>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</si>
  <si>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</si>
  <si>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</si>
  <si>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</si>
  <si>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</si>
  <si>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</si>
  <si>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</si>
  <si>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</si>
  <si>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</si>
  <si>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</si>
  <si>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</si>
  <si>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</si>
  <si>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</si>
  <si>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</si>
  <si>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</si>
  <si>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</si>
  <si>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</si>
  <si>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</si>
  <si>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</si>
  <si>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</si>
  <si>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</si>
  <si>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</si>
  <si>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</si>
  <si>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</si>
  <si>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</si>
  <si>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</si>
  <si>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</si>
  <si>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</si>
  <si>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</si>
  <si>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</si>
  <si>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</si>
  <si>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</si>
  <si>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</si>
  <si>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</si>
  <si>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</si>
  <si>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</si>
  <si>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</si>
  <si>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</si>
  <si>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</si>
  <si>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</si>
  <si>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</si>
  <si>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</si>
  <si>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</si>
  <si>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</si>
  <si>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</si>
  <si>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</si>
  <si>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</si>
  <si>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</si>
  <si>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</si>
  <si>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</si>
  <si>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</si>
  <si>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</si>
  <si>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</si>
  <si>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</si>
  <si>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</si>
  <si>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</si>
  <si>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</si>
  <si>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</si>
  <si>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</si>
  <si>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</si>
  <si>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</si>
  <si>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</si>
  <si>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</si>
  <si>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</si>
  <si>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</si>
  <si>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</si>
  <si>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</si>
  <si>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</si>
  <si>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</si>
  <si>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</si>
  <si>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</si>
  <si>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</si>
  <si>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</si>
  <si>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</si>
  <si>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</si>
  <si>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</si>
  <si>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</si>
  <si>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</si>
  <si>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</si>
  <si>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</si>
  <si>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</si>
  <si>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</si>
  <si>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</si>
  <si>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</si>
  <si>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</si>
  <si>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</si>
  <si>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</si>
  <si>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</si>
  <si>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</si>
  <si>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</si>
  <si>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</si>
  <si>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</si>
  <si>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</si>
  <si>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</si>
  <si>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</si>
  <si>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</si>
  <si>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</si>
  <si>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</si>
  <si>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</si>
  <si>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</si>
  <si>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</si>
  <si>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</si>
  <si>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</si>
  <si>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</si>
  <si>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</si>
  <si>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</si>
  <si>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</si>
  <si>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</si>
  <si>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</si>
  <si>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</si>
  <si>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</si>
  <si>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</si>
  <si>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</si>
  <si>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</si>
  <si>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</si>
  <si>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</si>
  <si>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</si>
  <si>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</si>
  <si>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</si>
  <si>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</si>
  <si>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</si>
  <si>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</si>
  <si>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</si>
  <si>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</si>
  <si>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</si>
  <si>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</si>
  <si>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</si>
  <si>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</si>
  <si>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</si>
  <si>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</si>
  <si>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</si>
  <si>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</si>
  <si>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</si>
  <si>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</si>
  <si>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</si>
  <si>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</si>
  <si>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</si>
  <si>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</si>
  <si>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</si>
  <si>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</si>
  <si>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</si>
  <si>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</si>
  <si>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</si>
  <si>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</si>
  <si>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</si>
  <si>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</si>
  <si>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</si>
  <si>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</si>
  <si>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</si>
  <si>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</si>
  <si>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</si>
  <si>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</si>
  <si>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</si>
  <si>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</si>
  <si>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</si>
  <si>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</si>
  <si>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</si>
  <si>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</si>
  <si>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</si>
  <si>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</si>
  <si>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</si>
  <si>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</si>
  <si>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</si>
  <si>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</si>
  <si>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</si>
  <si>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</si>
  <si>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</si>
  <si>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</si>
  <si>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</si>
  <si>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</si>
  <si>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</si>
  <si>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</si>
  <si>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</si>
  <si>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</si>
  <si>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</si>
  <si>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</si>
  <si>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</si>
  <si>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</si>
  <si>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</si>
  <si>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</si>
  <si>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</si>
  <si>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</si>
  <si>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</si>
  <si>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</si>
  <si>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</si>
  <si>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</si>
  <si>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</si>
  <si>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</si>
  <si>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</si>
  <si>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</si>
  <si>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</si>
  <si>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</si>
  <si>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</si>
  <si>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</si>
  <si>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</si>
  <si>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</si>
  <si>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</si>
  <si>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</si>
  <si>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</si>
  <si>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</si>
  <si>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</si>
  <si>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</si>
  <si>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</si>
  <si>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</si>
  <si>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</si>
  <si>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</si>
  <si>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</si>
  <si>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</si>
  <si>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</si>
  <si>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</si>
  <si>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</si>
  <si>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</si>
  <si>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</si>
  <si>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</si>
  <si>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</si>
  <si>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</si>
  <si>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</si>
  <si>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</si>
  <si>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</si>
  <si>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</si>
  <si>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</si>
  <si>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</si>
  <si>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</si>
  <si>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</si>
  <si>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</si>
  <si>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</si>
  <si>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</si>
  <si>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</si>
  <si>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</si>
  <si>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</si>
  <si>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</si>
  <si>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</si>
  <si>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</si>
  <si>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</si>
  <si>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</si>
  <si>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</si>
  <si>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</si>
  <si>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</si>
  <si>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</si>
  <si>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</si>
  <si>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</si>
  <si>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</si>
  <si>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</si>
  <si>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</si>
  <si>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</si>
  <si>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</si>
  <si>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</si>
  <si>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</si>
  <si>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</si>
  <si>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</si>
  <si>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</si>
  <si>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</si>
  <si>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</si>
  <si>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</si>
  <si>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</si>
  <si>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</si>
  <si>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</si>
  <si>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</si>
  <si>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</si>
  <si>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</si>
  <si>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</si>
  <si>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</si>
  <si>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</si>
  <si>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</si>
  <si>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</si>
  <si>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</si>
  <si>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</si>
  <si>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</si>
  <si>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</si>
  <si>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</si>
  <si>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</si>
  <si>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</si>
  <si>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</si>
  <si>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</si>
  <si>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</si>
  <si>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</si>
  <si>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</si>
  <si>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</si>
  <si>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</si>
  <si>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</si>
  <si>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</si>
  <si>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</si>
  <si>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</si>
  <si>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</si>
  <si>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</si>
  <si>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</si>
  <si>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31 de Diciembre de 2023</t>
  </si>
  <si>
    <t>Al 31 de diciembre de 2022 y al 31 de diciembre de 2023</t>
  </si>
  <si>
    <t>Del 1 de Enero al 31 de diciembre de 2023 (b)</t>
  </si>
  <si>
    <t>INSTITUTO MUNICIPAL DE PLANEACION DEL MUNICIPIO DE SALAMANCA GUANAJUATO  CUENTA PUBLICA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</si>
</sst>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B20" sqref="B20"/>
    </sheetView>
  </sheetViews>
  <sheetFormatPr baseColWidth="10" defaultColWidth="11" defaultRowHeight="15" x14ac:dyDescent="0.25"/>
  <cols>
    <col min="1" max="1" width="96.42578125" customWidth="1"/>
    <col min="2" max="2" width="19" customWidth="1"/>
    <col min="3" max="3" width="24.5703125" customWidth="1"/>
    <col min="4" max="4" width="98.7109375" bestFit="1" customWidth="1"/>
    <col min="5" max="5" width="20.7109375" customWidth="1"/>
    <col min="6" max="6" width="24.710937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567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564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v>3103374.29</v>
      </c>
      <c r="C9" s="49">
        <v>1046838.49</v>
      </c>
      <c r="D9" s="48" t="s">
        <v>12</v>
      </c>
      <c r="E9" s="49">
        <v>3103688.28</v>
      </c>
      <c r="F9" s="49">
        <v>1047074.58</v>
      </c>
    </row>
    <row r="10" spans="1:6" x14ac:dyDescent="0.25">
      <c r="A10" s="50" t="s">
        <v>13</v>
      </c>
      <c r="B10" s="49">
        <v>0</v>
      </c>
      <c r="C10" s="49">
        <v>0</v>
      </c>
      <c r="D10" s="50" t="s">
        <v>14</v>
      </c>
      <c r="E10" s="49">
        <v>0</v>
      </c>
      <c r="F10" s="49">
        <v>0</v>
      </c>
    </row>
    <row r="11" spans="1:6" x14ac:dyDescent="0.25">
      <c r="A11" s="50" t="s">
        <v>15</v>
      </c>
      <c r="B11" s="49">
        <v>3103374.29</v>
      </c>
      <c r="C11" s="49">
        <v>1046838.49</v>
      </c>
      <c r="D11" s="50" t="s">
        <v>16</v>
      </c>
      <c r="E11" s="49">
        <v>222984.94</v>
      </c>
      <c r="F11" s="49">
        <v>0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0</v>
      </c>
      <c r="F12" s="49">
        <v>0</v>
      </c>
    </row>
    <row r="13" spans="1:6" x14ac:dyDescent="0.25">
      <c r="A13" s="50" t="s">
        <v>19</v>
      </c>
      <c r="B13" s="49">
        <v>0</v>
      </c>
      <c r="C13" s="49">
        <v>0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0</v>
      </c>
      <c r="D14" s="50" t="s">
        <v>22</v>
      </c>
      <c r="E14" s="49">
        <v>0</v>
      </c>
      <c r="F14" s="49">
        <v>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134803.81</v>
      </c>
      <c r="F16" s="49">
        <v>118570.41</v>
      </c>
    </row>
    <row r="17" spans="1:6" x14ac:dyDescent="0.25">
      <c r="A17" s="48" t="s">
        <v>27</v>
      </c>
      <c r="B17" s="49">
        <v>378</v>
      </c>
      <c r="C17" s="49">
        <v>237.75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2745899.53</v>
      </c>
      <c r="F18" s="49">
        <v>928504.17</v>
      </c>
    </row>
    <row r="19" spans="1:6" x14ac:dyDescent="0.25">
      <c r="A19" s="50" t="s">
        <v>31</v>
      </c>
      <c r="B19" s="49">
        <v>0</v>
      </c>
      <c r="C19" s="49">
        <v>0.8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378</v>
      </c>
      <c r="C20" s="49">
        <v>236.95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0</v>
      </c>
      <c r="C24" s="49">
        <v>0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0</v>
      </c>
      <c r="C25" s="49">
        <f>SUM(C26:C30)</f>
        <v>0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0</v>
      </c>
      <c r="C26" s="49">
        <v>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0</v>
      </c>
      <c r="C29" s="4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3103752.29</v>
      </c>
      <c r="C47" s="4">
        <f>C9+C17+C25+C31+C37+C38+C41</f>
        <v>1047076.24</v>
      </c>
      <c r="D47" s="2" t="s">
        <v>86</v>
      </c>
      <c r="E47" s="4">
        <f>E9+E19+E23+E26+E27+E31+E38+E42</f>
        <v>3103688.28</v>
      </c>
      <c r="F47" s="4">
        <f>F9+F19+F23+F26+F27+F31+F38+F42</f>
        <v>1047074.58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0</v>
      </c>
      <c r="C52" s="49">
        <v>0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1241224.2</v>
      </c>
      <c r="C53" s="49">
        <v>1120259.01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374593.17</v>
      </c>
      <c r="C54" s="49">
        <v>336439.18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-333935.45</v>
      </c>
      <c r="C55" s="49">
        <v>-26867.95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3103688.28</v>
      </c>
      <c r="F59" s="4">
        <f>F47+F57</f>
        <v>1047074.58</v>
      </c>
    </row>
    <row r="60" spans="1:6" x14ac:dyDescent="0.25">
      <c r="A60" s="3" t="s">
        <v>106</v>
      </c>
      <c r="B60" s="4">
        <f>SUM(B50:B58)</f>
        <v>1281881.92</v>
      </c>
      <c r="C60" s="4">
        <f>SUM(C50:C58)</f>
        <v>1429830.24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4385634.21</v>
      </c>
      <c r="C62" s="4">
        <f>SUM(C47+C60)</f>
        <v>2476906.48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0</v>
      </c>
      <c r="F63" s="49">
        <f>SUM(F64:F66)</f>
        <v>0</v>
      </c>
    </row>
    <row r="64" spans="1:6" x14ac:dyDescent="0.25">
      <c r="A64" s="47"/>
      <c r="B64" s="47"/>
      <c r="C64" s="47"/>
      <c r="D64" s="48" t="s">
        <v>110</v>
      </c>
      <c r="E64" s="49">
        <v>0</v>
      </c>
      <c r="F64" s="49">
        <v>0</v>
      </c>
    </row>
    <row r="65" spans="1:6" x14ac:dyDescent="0.25">
      <c r="A65" s="47"/>
      <c r="B65" s="47"/>
      <c r="C65" s="47"/>
      <c r="D65" s="52" t="s">
        <v>111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v>1281945.93</v>
      </c>
      <c r="F68" s="49">
        <v>1429831.9</v>
      </c>
    </row>
    <row r="69" spans="1:6" x14ac:dyDescent="0.25">
      <c r="A69" s="55"/>
      <c r="B69" s="47"/>
      <c r="C69" s="47"/>
      <c r="D69" s="48" t="s">
        <v>114</v>
      </c>
      <c r="E69" s="49">
        <v>-147948.32</v>
      </c>
      <c r="F69" s="49">
        <v>1429831.9</v>
      </c>
    </row>
    <row r="70" spans="1:6" x14ac:dyDescent="0.25">
      <c r="A70" s="55"/>
      <c r="B70" s="47"/>
      <c r="C70" s="47"/>
      <c r="D70" s="48" t="s">
        <v>115</v>
      </c>
      <c r="E70" s="49">
        <v>1429894.25</v>
      </c>
      <c r="F70" s="49">
        <v>0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1281945.93</v>
      </c>
      <c r="F79" s="4">
        <f>F63+F68+F75</f>
        <v>1429831.9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4385634.21</v>
      </c>
      <c r="F81" s="4">
        <f>F59+F79</f>
        <v>2476906.48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0:F10 B48:C52 B12:C16 B18:C18 B21:C46 B19 E12:F15 F11 E17:F17 E19:F67 B56:C62 E71:F81 F7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453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INSTITUTO MUNICIPAL DE PLANEACION DEL MUNICIPIO DE SALAMANCA GUANAJUATO  CUENTA PUBLICA 2023</v>
      </c>
      <c r="B2" s="133"/>
      <c r="C2" s="133"/>
      <c r="D2" s="133"/>
      <c r="E2" s="133"/>
      <c r="F2" s="133"/>
      <c r="G2" s="134"/>
    </row>
    <row r="3" spans="1:7" x14ac:dyDescent="0.25">
      <c r="A3" s="135" t="s">
        <v>454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455</v>
      </c>
      <c r="B5" s="136"/>
      <c r="C5" s="136"/>
      <c r="D5" s="136"/>
      <c r="E5" s="136"/>
      <c r="F5" s="136"/>
      <c r="G5" s="137"/>
    </row>
    <row r="6" spans="1:7" x14ac:dyDescent="0.25">
      <c r="A6" s="164" t="s">
        <v>456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457</v>
      </c>
      <c r="C7" s="165"/>
      <c r="D7" s="165"/>
      <c r="E7" s="165"/>
      <c r="F7" s="165"/>
      <c r="G7" s="165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DEL MUNICIPIO DE SALAMANCA GUANAJUATO  CUENTA PUBLICA 2023</v>
      </c>
      <c r="B2" s="133"/>
      <c r="C2" s="133"/>
      <c r="D2" s="133"/>
      <c r="E2" s="133"/>
      <c r="F2" s="133"/>
      <c r="G2" s="134"/>
    </row>
    <row r="3" spans="1:7" x14ac:dyDescent="0.25">
      <c r="A3" s="117" t="s">
        <v>473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455</v>
      </c>
      <c r="B5" s="118"/>
      <c r="C5" s="118"/>
      <c r="D5" s="118"/>
      <c r="E5" s="118"/>
      <c r="F5" s="118"/>
      <c r="G5" s="119"/>
    </row>
    <row r="6" spans="1:7" x14ac:dyDescent="0.25">
      <c r="A6" s="168" t="s">
        <v>474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457</v>
      </c>
      <c r="C7" s="165"/>
      <c r="D7" s="165"/>
      <c r="E7" s="165"/>
      <c r="F7" s="165"/>
      <c r="G7" s="165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488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DEL MUNICIPIO DE SALAMANCA GUANAJUATO  CUENTA PUBLICA 2023</v>
      </c>
      <c r="B2" s="133"/>
      <c r="C2" s="133"/>
      <c r="D2" s="133"/>
      <c r="E2" s="133"/>
      <c r="F2" s="133"/>
      <c r="G2" s="134"/>
    </row>
    <row r="3" spans="1:7" x14ac:dyDescent="0.25">
      <c r="A3" s="117" t="s">
        <v>489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511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512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DEL MUNICIPIO DE SALAMANCA GUANAJUATO  CUENTA PUBLICA 2023</v>
      </c>
      <c r="B2" s="133"/>
      <c r="C2" s="133"/>
      <c r="D2" s="133"/>
      <c r="E2" s="133"/>
      <c r="F2" s="133"/>
      <c r="G2" s="134"/>
    </row>
    <row r="3" spans="1:7" x14ac:dyDescent="0.25">
      <c r="A3" s="117" t="s">
        <v>514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474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511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512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517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INSTITUTO MUNICIPAL DE PLANEACION DEL MUNICIPIO DE SALAMANCA GUANAJUATO  CUENTA PUBLICA 2023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518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519</v>
      </c>
      <c r="C4" s="125" t="s">
        <v>520</v>
      </c>
      <c r="D4" s="125" t="s">
        <v>521</v>
      </c>
      <c r="E4" s="125" t="s">
        <v>522</v>
      </c>
      <c r="F4" s="125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6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7"/>
      <c r="C20" s="127"/>
      <c r="D20" s="127"/>
      <c r="E20" s="127"/>
      <c r="F20" s="127"/>
    </row>
    <row r="21" spans="1:6" ht="30" x14ac:dyDescent="0.25">
      <c r="A21" s="61" t="s">
        <v>536</v>
      </c>
      <c r="B21" s="127"/>
      <c r="C21" s="127"/>
      <c r="D21" s="127"/>
      <c r="E21" s="127"/>
      <c r="F21" s="127"/>
    </row>
    <row r="22" spans="1:6" ht="30" x14ac:dyDescent="0.25">
      <c r="A22" s="61" t="s">
        <v>537</v>
      </c>
      <c r="B22" s="127"/>
      <c r="C22" s="127"/>
      <c r="D22" s="127"/>
      <c r="E22" s="127"/>
      <c r="F22" s="127"/>
    </row>
    <row r="23" spans="1:6" ht="15" x14ac:dyDescent="0.25">
      <c r="A23" s="61" t="s">
        <v>538</v>
      </c>
      <c r="B23" s="127"/>
      <c r="C23" s="127"/>
      <c r="D23" s="127"/>
      <c r="E23" s="127"/>
      <c r="F23" s="127"/>
    </row>
    <row r="24" spans="1:6" ht="15" x14ac:dyDescent="0.25">
      <c r="A24" s="61" t="s">
        <v>539</v>
      </c>
      <c r="B24" s="128"/>
      <c r="C24" s="62"/>
      <c r="D24" s="62"/>
      <c r="E24" s="62"/>
      <c r="F24" s="62"/>
    </row>
    <row r="25" spans="1:6" ht="15" x14ac:dyDescent="0.25">
      <c r="A25" s="61" t="s">
        <v>540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7"/>
      <c r="C48" s="127"/>
      <c r="D48" s="127"/>
      <c r="E48" s="127"/>
      <c r="F48" s="127"/>
    </row>
    <row r="49" spans="1:6" ht="15" x14ac:dyDescent="0.25">
      <c r="A49" s="61" t="s">
        <v>553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2" zoomScale="94" zoomScaleNormal="110" workbookViewId="0">
      <selection activeCell="D22" sqref="D2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">
        <v>565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4">
        <v>47250.96</v>
      </c>
      <c r="C18" s="112"/>
      <c r="D18" s="112"/>
      <c r="E18" s="112"/>
      <c r="F18" s="4">
        <v>3103688.28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47250.96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3103688.28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70" workbookViewId="0">
      <selection activeCell="E30" sqref="E30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" zoomScale="67" zoomScaleNormal="53" workbookViewId="0">
      <selection activeCell="A52" sqref="A5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189</v>
      </c>
      <c r="B1" s="148"/>
      <c r="C1" s="148"/>
      <c r="D1" s="149"/>
    </row>
    <row r="2" spans="1:4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v>7005000</v>
      </c>
      <c r="C8" s="15">
        <f>+C9+C10+C11</f>
        <v>6265422.54</v>
      </c>
      <c r="D8" s="15">
        <f>+D9+D10+D11</f>
        <v>6265422.54</v>
      </c>
    </row>
    <row r="9" spans="1:4" x14ac:dyDescent="0.25">
      <c r="A9" s="60" t="s">
        <v>195</v>
      </c>
      <c r="B9" s="97">
        <v>7005000</v>
      </c>
      <c r="C9" s="97">
        <v>6265422.54</v>
      </c>
      <c r="D9" s="97">
        <v>6265422.54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v>7005000</v>
      </c>
      <c r="C13" s="15">
        <f>+C14+C15</f>
        <v>6265422.54</v>
      </c>
      <c r="D13" s="15">
        <f>+D14+D15</f>
        <v>6042436.54</v>
      </c>
    </row>
    <row r="14" spans="1:4" x14ac:dyDescent="0.25">
      <c r="A14" s="60" t="s">
        <v>199</v>
      </c>
      <c r="B14" s="97">
        <v>7005000</v>
      </c>
      <c r="C14" s="97">
        <v>6265422.54</v>
      </c>
      <c r="D14" s="97">
        <v>6042436.54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202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0</v>
      </c>
      <c r="D21" s="15">
        <f>D8-D13+D17</f>
        <v>222986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0</v>
      </c>
      <c r="D23" s="15">
        <f>D21-D11</f>
        <v>222986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0</v>
      </c>
      <c r="D25" s="15">
        <f>D23-D17</f>
        <v>222986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0</v>
      </c>
      <c r="D33" s="4">
        <f>D25+D29</f>
        <v>222986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7005000</v>
      </c>
      <c r="C48" s="99">
        <f>C9</f>
        <v>6265422.54</v>
      </c>
      <c r="D48" s="99">
        <f>D9</f>
        <v>6265422.54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v>7005000</v>
      </c>
      <c r="C53" s="49">
        <v>6265422.54</v>
      </c>
      <c r="D53" s="49">
        <v>6042436.54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0</v>
      </c>
      <c r="D57" s="4">
        <f>D48+D49-D53+D55</f>
        <v>222986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0</v>
      </c>
      <c r="D59" s="4">
        <f>D57-D49</f>
        <v>222986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D12 B29:D33 B37:D44 B48:D52 B63:D74 B15:D25 B54:D59 C8:D8 C13:D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0" zoomScale="76" zoomScaleNormal="115" workbookViewId="0">
      <selection activeCell="L41" sqref="L4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230</v>
      </c>
      <c r="B1" s="148"/>
      <c r="C1" s="148"/>
      <c r="D1" s="148"/>
      <c r="E1" s="148"/>
      <c r="F1" s="148"/>
      <c r="G1" s="149"/>
    </row>
    <row r="2" spans="1:7" ht="27.75" customHeight="1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ht="24.75" customHeight="1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232</v>
      </c>
      <c r="B6" s="152" t="s">
        <v>233</v>
      </c>
      <c r="C6" s="152"/>
      <c r="D6" s="152"/>
      <c r="E6" s="152"/>
      <c r="F6" s="152"/>
      <c r="G6" s="152" t="s">
        <v>234</v>
      </c>
    </row>
    <row r="7" spans="1:7" ht="30" x14ac:dyDescent="0.25">
      <c r="A7" s="151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2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244</v>
      </c>
      <c r="B13" s="49">
        <v>5000</v>
      </c>
      <c r="C13" s="49">
        <v>7000</v>
      </c>
      <c r="D13" s="49">
        <v>12000</v>
      </c>
      <c r="E13" s="49">
        <v>0</v>
      </c>
      <c r="F13" s="49">
        <v>11322.07</v>
      </c>
      <c r="G13" s="49">
        <f t="shared" si="0"/>
        <v>6322.07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f t="shared" si="0"/>
        <v>0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7000000</v>
      </c>
      <c r="C34" s="49">
        <v>2000000</v>
      </c>
      <c r="D34" s="49">
        <v>9000000</v>
      </c>
      <c r="E34" s="49">
        <v>6265422.54</v>
      </c>
      <c r="F34" s="49">
        <v>6254100.4699999997</v>
      </c>
      <c r="G34" s="49">
        <f t="shared" si="4"/>
        <v>-745899.53000000026</v>
      </c>
    </row>
    <row r="35" spans="1:7" ht="14.45" customHeight="1" x14ac:dyDescent="0.25">
      <c r="A35" s="60" t="s">
        <v>266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7">SUM(B9,B10,B11,B12,B13,B14,B15,B16,B28,B34,B35,B37)</f>
        <v>7005000</v>
      </c>
      <c r="C41" s="4">
        <f t="shared" si="7"/>
        <v>2007000</v>
      </c>
      <c r="D41" s="4">
        <f t="shared" si="7"/>
        <v>9012000</v>
      </c>
      <c r="E41" s="4">
        <f t="shared" si="7"/>
        <v>6265422.54</v>
      </c>
      <c r="F41" s="4">
        <f t="shared" si="7"/>
        <v>6265422.54</v>
      </c>
      <c r="G41" s="4">
        <f t="shared" si="7"/>
        <v>-739577.46000000031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6">B41+B65+B67</f>
        <v>7005000</v>
      </c>
      <c r="C70" s="4">
        <f t="shared" si="16"/>
        <v>2007000</v>
      </c>
      <c r="D70" s="4">
        <f t="shared" si="16"/>
        <v>9012000</v>
      </c>
      <c r="E70" s="4">
        <f t="shared" si="16"/>
        <v>6265422.54</v>
      </c>
      <c r="F70" s="4">
        <f t="shared" si="16"/>
        <v>6265422.54</v>
      </c>
      <c r="G70" s="4">
        <f t="shared" si="16"/>
        <v>-739577.46000000031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9" zoomScale="85" zoomScaleNormal="85" workbookViewId="0">
      <selection activeCell="B164" sqref="B16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301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INSTITUTO MUNICIPAL DE PLANEACION DEL MUNICIPIO DE SALAMANCA GUANAJUATO  CUENTA PUBLICA 2023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304</v>
      </c>
      <c r="C7" s="153"/>
      <c r="D7" s="153"/>
      <c r="E7" s="153"/>
      <c r="F7" s="153"/>
      <c r="G7" s="154" t="s">
        <v>305</v>
      </c>
    </row>
    <row r="8" spans="1:7" ht="30" x14ac:dyDescent="0.25">
      <c r="A8" s="15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3"/>
    </row>
    <row r="9" spans="1:7" x14ac:dyDescent="0.25">
      <c r="A9" s="28" t="s">
        <v>310</v>
      </c>
      <c r="B9" s="86">
        <f t="shared" ref="B9:G9" si="0">SUM(B10,B18,B28,B38,B48,B58,B62,B71,B75)</f>
        <v>7005000</v>
      </c>
      <c r="C9" s="86">
        <f t="shared" si="0"/>
        <v>2007000</v>
      </c>
      <c r="D9" s="86">
        <f t="shared" si="0"/>
        <v>9012000</v>
      </c>
      <c r="E9" s="86">
        <f t="shared" si="0"/>
        <v>6265422.54</v>
      </c>
      <c r="F9" s="86">
        <f t="shared" si="0"/>
        <v>6042436.5399999991</v>
      </c>
      <c r="G9" s="86">
        <f t="shared" si="0"/>
        <v>2746577.46</v>
      </c>
    </row>
    <row r="10" spans="1:7" x14ac:dyDescent="0.25">
      <c r="A10" s="87" t="s">
        <v>311</v>
      </c>
      <c r="B10" s="86">
        <v>5146387.1500000004</v>
      </c>
      <c r="C10" s="86">
        <f t="shared" ref="C10" si="1">SUM(C11:C17)</f>
        <v>0</v>
      </c>
      <c r="D10" s="86">
        <v>5146387.1500000004</v>
      </c>
      <c r="E10" s="86">
        <v>4176588.5</v>
      </c>
      <c r="F10" s="86">
        <v>4176588.5</v>
      </c>
      <c r="G10" s="86">
        <v>969798.65</v>
      </c>
    </row>
    <row r="11" spans="1:7" x14ac:dyDescent="0.25">
      <c r="A11" s="88" t="s">
        <v>312</v>
      </c>
      <c r="B11" s="77">
        <v>3709091.52</v>
      </c>
      <c r="C11" s="77">
        <v>54000</v>
      </c>
      <c r="D11" s="77">
        <v>3763091.52</v>
      </c>
      <c r="E11" s="77">
        <v>3394585.09</v>
      </c>
      <c r="F11" s="77">
        <v>3394585.09</v>
      </c>
      <c r="G11" s="77">
        <f>D11-E11</f>
        <v>368506.43000000017</v>
      </c>
    </row>
    <row r="12" spans="1:7" x14ac:dyDescent="0.25">
      <c r="A12" s="88" t="s">
        <v>313</v>
      </c>
      <c r="B12" s="77">
        <v>10000</v>
      </c>
      <c r="C12" s="77">
        <v>85000</v>
      </c>
      <c r="D12" s="77">
        <v>95000</v>
      </c>
      <c r="E12" s="77">
        <v>46690.76</v>
      </c>
      <c r="F12" s="77">
        <v>46690.76</v>
      </c>
      <c r="G12" s="77">
        <f t="shared" ref="G12:G17" si="2">D12-E12</f>
        <v>48309.24</v>
      </c>
    </row>
    <row r="13" spans="1:7" x14ac:dyDescent="0.25">
      <c r="A13" s="88" t="s">
        <v>314</v>
      </c>
      <c r="B13" s="77">
        <v>508373.29</v>
      </c>
      <c r="C13" s="77">
        <v>39000</v>
      </c>
      <c r="D13" s="77">
        <v>547373.29</v>
      </c>
      <c r="E13" s="77">
        <v>459593.57</v>
      </c>
      <c r="F13" s="77">
        <v>459593.57</v>
      </c>
      <c r="G13" s="77">
        <v>87779.72</v>
      </c>
    </row>
    <row r="14" spans="1:7" x14ac:dyDescent="0.25">
      <c r="A14" s="88" t="s">
        <v>315</v>
      </c>
      <c r="B14" s="77">
        <v>778535.1</v>
      </c>
      <c r="C14" s="77">
        <v>-184000</v>
      </c>
      <c r="D14" s="77">
        <v>594535.1</v>
      </c>
      <c r="E14" s="77">
        <v>137114.96</v>
      </c>
      <c r="F14" s="77">
        <v>137114.96</v>
      </c>
      <c r="G14" s="77">
        <f t="shared" si="2"/>
        <v>457420.14</v>
      </c>
    </row>
    <row r="15" spans="1:7" x14ac:dyDescent="0.25">
      <c r="A15" s="88" t="s">
        <v>316</v>
      </c>
      <c r="B15" s="77">
        <v>140387.24</v>
      </c>
      <c r="C15" s="77">
        <v>6000</v>
      </c>
      <c r="D15" s="77">
        <v>146387.24</v>
      </c>
      <c r="E15" s="77">
        <v>138604.12</v>
      </c>
      <c r="F15" s="77">
        <v>138604.12</v>
      </c>
      <c r="G15" s="77">
        <f t="shared" si="2"/>
        <v>7783.1199999999953</v>
      </c>
    </row>
    <row r="16" spans="1:7" x14ac:dyDescent="0.25">
      <c r="A16" s="88" t="s">
        <v>317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f t="shared" si="2"/>
        <v>0</v>
      </c>
    </row>
    <row r="17" spans="1:7" x14ac:dyDescent="0.25">
      <c r="A17" s="88" t="s">
        <v>318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f t="shared" si="2"/>
        <v>0</v>
      </c>
    </row>
    <row r="18" spans="1:7" x14ac:dyDescent="0.25">
      <c r="A18" s="87" t="s">
        <v>319</v>
      </c>
      <c r="B18" s="86">
        <f t="shared" ref="B18:G18" si="3">SUM(B19:B27)</f>
        <v>197500</v>
      </c>
      <c r="C18" s="86">
        <f t="shared" si="3"/>
        <v>296900</v>
      </c>
      <c r="D18" s="86">
        <f t="shared" si="3"/>
        <v>494400</v>
      </c>
      <c r="E18" s="86">
        <f t="shared" si="3"/>
        <v>220866.05000000002</v>
      </c>
      <c r="F18" s="86">
        <f t="shared" si="3"/>
        <v>220866.05000000002</v>
      </c>
      <c r="G18" s="86">
        <f t="shared" si="3"/>
        <v>273533.95</v>
      </c>
    </row>
    <row r="19" spans="1:7" x14ac:dyDescent="0.25">
      <c r="A19" s="88" t="s">
        <v>320</v>
      </c>
      <c r="B19" s="77">
        <v>93500</v>
      </c>
      <c r="C19" s="77">
        <v>131400</v>
      </c>
      <c r="D19" s="77">
        <v>224900</v>
      </c>
      <c r="E19" s="77">
        <v>105770.64</v>
      </c>
      <c r="F19" s="77">
        <v>105770.64</v>
      </c>
      <c r="G19" s="77">
        <f>D19-E19</f>
        <v>119129.36</v>
      </c>
    </row>
    <row r="20" spans="1:7" x14ac:dyDescent="0.25">
      <c r="A20" s="88" t="s">
        <v>321</v>
      </c>
      <c r="B20" s="77">
        <v>15000</v>
      </c>
      <c r="C20" s="77">
        <v>140000</v>
      </c>
      <c r="D20" s="77">
        <v>155000</v>
      </c>
      <c r="E20" s="77">
        <v>43521.65</v>
      </c>
      <c r="F20" s="77">
        <v>43521.65</v>
      </c>
      <c r="G20" s="77">
        <f t="shared" ref="G20:G27" si="4">D20-E20</f>
        <v>111478.35</v>
      </c>
    </row>
    <row r="21" spans="1:7" x14ac:dyDescent="0.25">
      <c r="A21" s="88" t="s">
        <v>322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x14ac:dyDescent="0.25">
      <c r="A22" s="88" t="s">
        <v>323</v>
      </c>
      <c r="B22" s="77">
        <v>8100</v>
      </c>
      <c r="C22" s="77">
        <v>13500</v>
      </c>
      <c r="D22" s="77">
        <v>21600</v>
      </c>
      <c r="E22" s="77">
        <v>11651.6</v>
      </c>
      <c r="F22" s="77">
        <v>11651.6</v>
      </c>
      <c r="G22" s="77">
        <f t="shared" si="4"/>
        <v>9948.4</v>
      </c>
    </row>
    <row r="23" spans="1:7" x14ac:dyDescent="0.25">
      <c r="A23" s="88" t="s">
        <v>324</v>
      </c>
      <c r="B23" s="77">
        <v>500</v>
      </c>
      <c r="C23" s="77">
        <v>0</v>
      </c>
      <c r="D23" s="77">
        <v>500</v>
      </c>
      <c r="E23" s="77">
        <v>0</v>
      </c>
      <c r="F23" s="77">
        <v>0</v>
      </c>
      <c r="G23" s="77">
        <f t="shared" si="4"/>
        <v>500</v>
      </c>
    </row>
    <row r="24" spans="1:7" x14ac:dyDescent="0.25">
      <c r="A24" s="88" t="s">
        <v>325</v>
      </c>
      <c r="B24" s="77">
        <v>20000</v>
      </c>
      <c r="C24" s="77">
        <v>0</v>
      </c>
      <c r="D24" s="77">
        <v>20000</v>
      </c>
      <c r="E24" s="77">
        <v>19482.060000000001</v>
      </c>
      <c r="F24" s="77">
        <v>19482.060000000001</v>
      </c>
      <c r="G24" s="77">
        <f t="shared" si="4"/>
        <v>517.93999999999869</v>
      </c>
    </row>
    <row r="25" spans="1:7" x14ac:dyDescent="0.25">
      <c r="A25" s="88" t="s">
        <v>326</v>
      </c>
      <c r="B25" s="77">
        <v>20400</v>
      </c>
      <c r="C25" s="77">
        <v>0</v>
      </c>
      <c r="D25" s="77">
        <v>20400</v>
      </c>
      <c r="E25" s="77">
        <v>10464.07</v>
      </c>
      <c r="F25" s="77">
        <v>10464.07</v>
      </c>
      <c r="G25" s="77">
        <v>9935.93</v>
      </c>
    </row>
    <row r="26" spans="1:7" x14ac:dyDescent="0.25">
      <c r="A26" s="88" t="s">
        <v>327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f t="shared" si="4"/>
        <v>0</v>
      </c>
    </row>
    <row r="27" spans="1:7" x14ac:dyDescent="0.25">
      <c r="A27" s="88" t="s">
        <v>328</v>
      </c>
      <c r="B27" s="77">
        <v>40000</v>
      </c>
      <c r="C27" s="77">
        <v>12000</v>
      </c>
      <c r="D27" s="77">
        <v>52000</v>
      </c>
      <c r="E27" s="77">
        <v>29976.03</v>
      </c>
      <c r="F27" s="77">
        <v>29976.03</v>
      </c>
      <c r="G27" s="77">
        <f t="shared" si="4"/>
        <v>22023.97</v>
      </c>
    </row>
    <row r="28" spans="1:7" x14ac:dyDescent="0.25">
      <c r="A28" s="87" t="s">
        <v>329</v>
      </c>
      <c r="B28" s="86">
        <f t="shared" ref="B28:G28" si="5">SUM(B29:B37)</f>
        <v>1250499.8500000001</v>
      </c>
      <c r="C28" s="86">
        <f t="shared" si="5"/>
        <v>1782700</v>
      </c>
      <c r="D28" s="86">
        <f t="shared" si="5"/>
        <v>3033199.85</v>
      </c>
      <c r="E28" s="86">
        <f t="shared" si="5"/>
        <v>1708848.8100000003</v>
      </c>
      <c r="F28" s="86">
        <f t="shared" si="5"/>
        <v>1485862.81</v>
      </c>
      <c r="G28" s="86">
        <f t="shared" si="5"/>
        <v>1324351.04</v>
      </c>
    </row>
    <row r="29" spans="1:7" x14ac:dyDescent="0.25">
      <c r="A29" s="88" t="s">
        <v>330</v>
      </c>
      <c r="B29" s="77">
        <v>54000</v>
      </c>
      <c r="C29" s="77">
        <v>-25000</v>
      </c>
      <c r="D29" s="77">
        <v>29000</v>
      </c>
      <c r="E29" s="77">
        <v>20503.009999999998</v>
      </c>
      <c r="F29" s="77">
        <v>20503.009999999998</v>
      </c>
      <c r="G29" s="77">
        <f>D29-E29</f>
        <v>8496.9900000000016</v>
      </c>
    </row>
    <row r="30" spans="1:7" x14ac:dyDescent="0.25">
      <c r="A30" s="88" t="s">
        <v>331</v>
      </c>
      <c r="B30" s="77">
        <v>40000</v>
      </c>
      <c r="C30" s="77">
        <v>98700</v>
      </c>
      <c r="D30" s="77">
        <v>138700</v>
      </c>
      <c r="E30" s="77">
        <v>6844</v>
      </c>
      <c r="F30" s="77">
        <v>6844</v>
      </c>
      <c r="G30" s="77">
        <f t="shared" ref="G30:G37" si="6">D30-E30</f>
        <v>131856</v>
      </c>
    </row>
    <row r="31" spans="1:7" x14ac:dyDescent="0.25">
      <c r="A31" s="88" t="s">
        <v>332</v>
      </c>
      <c r="B31" s="77">
        <v>658000</v>
      </c>
      <c r="C31" s="77">
        <v>1312000</v>
      </c>
      <c r="D31" s="77">
        <v>1970000</v>
      </c>
      <c r="E31" s="77">
        <v>1149917.02</v>
      </c>
      <c r="F31" s="77">
        <v>989517.02</v>
      </c>
      <c r="G31" s="77">
        <f t="shared" si="6"/>
        <v>820082.98</v>
      </c>
    </row>
    <row r="32" spans="1:7" x14ac:dyDescent="0.25">
      <c r="A32" s="88" t="s">
        <v>333</v>
      </c>
      <c r="B32" s="77">
        <v>30000</v>
      </c>
      <c r="C32" s="77">
        <v>0</v>
      </c>
      <c r="D32" s="77">
        <v>30000</v>
      </c>
      <c r="E32" s="77">
        <v>22239.87</v>
      </c>
      <c r="F32" s="77">
        <v>22239.87</v>
      </c>
      <c r="G32" s="77">
        <f t="shared" si="6"/>
        <v>7760.130000000001</v>
      </c>
    </row>
    <row r="33" spans="1:7" ht="14.45" customHeight="1" x14ac:dyDescent="0.25">
      <c r="A33" s="88" t="s">
        <v>334</v>
      </c>
      <c r="B33" s="77">
        <v>30000</v>
      </c>
      <c r="C33" s="77">
        <v>60000</v>
      </c>
      <c r="D33" s="77">
        <v>90000</v>
      </c>
      <c r="E33" s="77">
        <v>71413.36</v>
      </c>
      <c r="F33" s="77">
        <v>71413.36</v>
      </c>
      <c r="G33" s="77">
        <f t="shared" si="6"/>
        <v>18586.64</v>
      </c>
    </row>
    <row r="34" spans="1:7" ht="14.45" customHeight="1" x14ac:dyDescent="0.25">
      <c r="A34" s="88" t="s">
        <v>335</v>
      </c>
      <c r="B34" s="77">
        <v>10000</v>
      </c>
      <c r="C34" s="77">
        <v>100000</v>
      </c>
      <c r="D34" s="77">
        <v>110000</v>
      </c>
      <c r="E34" s="77">
        <v>46960</v>
      </c>
      <c r="F34" s="77">
        <v>6960</v>
      </c>
      <c r="G34" s="77">
        <f t="shared" si="6"/>
        <v>63040</v>
      </c>
    </row>
    <row r="35" spans="1:7" ht="14.45" customHeight="1" x14ac:dyDescent="0.25">
      <c r="A35" s="88" t="s">
        <v>336</v>
      </c>
      <c r="B35" s="77">
        <v>150000</v>
      </c>
      <c r="C35" s="77">
        <v>-82000</v>
      </c>
      <c r="D35" s="77">
        <v>68000</v>
      </c>
      <c r="E35" s="77">
        <v>38390.550000000003</v>
      </c>
      <c r="F35" s="77">
        <v>38390.550000000003</v>
      </c>
      <c r="G35" s="77">
        <f t="shared" si="6"/>
        <v>29609.449999999997</v>
      </c>
    </row>
    <row r="36" spans="1:7" ht="14.45" customHeight="1" x14ac:dyDescent="0.25">
      <c r="A36" s="88" t="s">
        <v>337</v>
      </c>
      <c r="B36" s="77">
        <v>140000</v>
      </c>
      <c r="C36" s="77">
        <v>114000</v>
      </c>
      <c r="D36" s="77">
        <v>254000</v>
      </c>
      <c r="E36" s="77">
        <v>209073</v>
      </c>
      <c r="F36" s="77">
        <v>209073</v>
      </c>
      <c r="G36" s="77">
        <f t="shared" si="6"/>
        <v>44927</v>
      </c>
    </row>
    <row r="37" spans="1:7" ht="14.45" customHeight="1" x14ac:dyDescent="0.25">
      <c r="A37" s="88" t="s">
        <v>338</v>
      </c>
      <c r="B37" s="77">
        <v>138499.85</v>
      </c>
      <c r="C37" s="77">
        <v>205000</v>
      </c>
      <c r="D37" s="77">
        <v>343499.85</v>
      </c>
      <c r="E37" s="77">
        <v>143508</v>
      </c>
      <c r="F37" s="77">
        <v>120922</v>
      </c>
      <c r="G37" s="77">
        <f t="shared" si="6"/>
        <v>199991.84999999998</v>
      </c>
    </row>
    <row r="38" spans="1:7" x14ac:dyDescent="0.25">
      <c r="A38" s="87" t="s">
        <v>339</v>
      </c>
      <c r="B38" s="86">
        <f t="shared" ref="B38:G38" si="7">SUM(B39:B47)</f>
        <v>0</v>
      </c>
      <c r="C38" s="86">
        <f t="shared" si="7"/>
        <v>0</v>
      </c>
      <c r="D38" s="86">
        <f t="shared" si="7"/>
        <v>0</v>
      </c>
      <c r="E38" s="86">
        <f t="shared" si="7"/>
        <v>0</v>
      </c>
      <c r="F38" s="86">
        <f t="shared" si="7"/>
        <v>0</v>
      </c>
      <c r="G38" s="86">
        <f t="shared" si="7"/>
        <v>0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f t="shared" ref="G40:G47" si="8">D40-E40</f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f t="shared" si="8"/>
        <v>0</v>
      </c>
    </row>
    <row r="42" spans="1:7" x14ac:dyDescent="0.25">
      <c r="A42" s="88" t="s">
        <v>343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f t="shared" si="8"/>
        <v>0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f t="shared" si="8"/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8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8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8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8"/>
        <v>0</v>
      </c>
    </row>
    <row r="48" spans="1:7" x14ac:dyDescent="0.25">
      <c r="A48" s="87" t="s">
        <v>349</v>
      </c>
      <c r="B48" s="86">
        <f t="shared" ref="B48:G48" si="9">SUM(B49:B57)</f>
        <v>70000</v>
      </c>
      <c r="C48" s="86">
        <f t="shared" si="9"/>
        <v>250400</v>
      </c>
      <c r="D48" s="86">
        <f t="shared" si="9"/>
        <v>320400</v>
      </c>
      <c r="E48" s="86">
        <f t="shared" si="9"/>
        <v>159119.18</v>
      </c>
      <c r="F48" s="86">
        <f t="shared" si="9"/>
        <v>159119.18</v>
      </c>
      <c r="G48" s="86">
        <f t="shared" si="9"/>
        <v>161280.82</v>
      </c>
    </row>
    <row r="49" spans="1:7" x14ac:dyDescent="0.25">
      <c r="A49" s="88" t="s">
        <v>350</v>
      </c>
      <c r="B49" s="77">
        <v>10000</v>
      </c>
      <c r="C49" s="77">
        <v>50400</v>
      </c>
      <c r="D49" s="77">
        <v>60400</v>
      </c>
      <c r="E49" s="77">
        <v>56339.28</v>
      </c>
      <c r="F49" s="77">
        <v>56339.28</v>
      </c>
      <c r="G49" s="77">
        <f>D49-E49</f>
        <v>4060.7200000000012</v>
      </c>
    </row>
    <row r="50" spans="1:7" x14ac:dyDescent="0.25">
      <c r="A50" s="88" t="s">
        <v>351</v>
      </c>
      <c r="B50" s="77">
        <v>5000</v>
      </c>
      <c r="C50" s="77">
        <v>130000</v>
      </c>
      <c r="D50" s="77">
        <v>135000</v>
      </c>
      <c r="E50" s="77">
        <v>64625.91</v>
      </c>
      <c r="F50" s="77">
        <v>64625.91</v>
      </c>
      <c r="G50" s="77">
        <f t="shared" ref="G50:G57" si="10">D50-E50</f>
        <v>70374.09</v>
      </c>
    </row>
    <row r="51" spans="1:7" x14ac:dyDescent="0.25">
      <c r="A51" s="88" t="s">
        <v>352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f t="shared" si="10"/>
        <v>0</v>
      </c>
    </row>
    <row r="52" spans="1:7" x14ac:dyDescent="0.25">
      <c r="A52" s="88" t="s">
        <v>353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f t="shared" si="10"/>
        <v>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f t="shared" si="10"/>
        <v>0</v>
      </c>
    </row>
    <row r="54" spans="1:7" x14ac:dyDescent="0.25">
      <c r="A54" s="88" t="s">
        <v>355</v>
      </c>
      <c r="B54" s="77">
        <v>15000</v>
      </c>
      <c r="C54" s="77">
        <v>0</v>
      </c>
      <c r="D54" s="77">
        <v>15000</v>
      </c>
      <c r="E54" s="77">
        <v>0</v>
      </c>
      <c r="F54" s="77">
        <v>0</v>
      </c>
      <c r="G54" s="77">
        <f t="shared" si="10"/>
        <v>15000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f t="shared" si="10"/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f t="shared" si="10"/>
        <v>0</v>
      </c>
    </row>
    <row r="57" spans="1:7" x14ac:dyDescent="0.25">
      <c r="A57" s="88" t="s">
        <v>358</v>
      </c>
      <c r="B57" s="77">
        <v>40000</v>
      </c>
      <c r="C57" s="77">
        <v>70000</v>
      </c>
      <c r="D57" s="77">
        <v>110000</v>
      </c>
      <c r="E57" s="77">
        <v>38153.99</v>
      </c>
      <c r="F57" s="77">
        <v>38153.99</v>
      </c>
      <c r="G57" s="77">
        <f t="shared" si="10"/>
        <v>71846.010000000009</v>
      </c>
    </row>
    <row r="58" spans="1:7" x14ac:dyDescent="0.25">
      <c r="A58" s="87" t="s">
        <v>359</v>
      </c>
      <c r="B58" s="86">
        <f t="shared" ref="B58:G58" si="11">SUM(B59:B61)</f>
        <v>0</v>
      </c>
      <c r="C58" s="86">
        <f t="shared" si="11"/>
        <v>0</v>
      </c>
      <c r="D58" s="86">
        <f t="shared" si="11"/>
        <v>0</v>
      </c>
      <c r="E58" s="86">
        <f t="shared" si="11"/>
        <v>0</v>
      </c>
      <c r="F58" s="86">
        <f t="shared" si="11"/>
        <v>0</v>
      </c>
      <c r="G58" s="86">
        <f t="shared" si="11"/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2">D60-E60</f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2"/>
        <v>0</v>
      </c>
    </row>
    <row r="62" spans="1:7" x14ac:dyDescent="0.25">
      <c r="A62" s="87" t="s">
        <v>363</v>
      </c>
      <c r="B62" s="86">
        <f t="shared" ref="B62:G62" si="13">SUM(B63:B67,B69:B70)</f>
        <v>340613</v>
      </c>
      <c r="C62" s="86">
        <f t="shared" si="13"/>
        <v>-323000</v>
      </c>
      <c r="D62" s="86">
        <f t="shared" si="13"/>
        <v>17613</v>
      </c>
      <c r="E62" s="86">
        <f t="shared" si="13"/>
        <v>0</v>
      </c>
      <c r="F62" s="86">
        <f t="shared" si="13"/>
        <v>0</v>
      </c>
      <c r="G62" s="86">
        <f t="shared" si="13"/>
        <v>17613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4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4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4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4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4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4"/>
        <v>0</v>
      </c>
    </row>
    <row r="70" spans="1:7" x14ac:dyDescent="0.25">
      <c r="A70" s="88" t="s">
        <v>371</v>
      </c>
      <c r="B70" s="77">
        <v>340613</v>
      </c>
      <c r="C70" s="77">
        <v>-323000</v>
      </c>
      <c r="D70" s="77">
        <v>17613</v>
      </c>
      <c r="E70" s="77">
        <v>0</v>
      </c>
      <c r="F70" s="77">
        <v>0</v>
      </c>
      <c r="G70" s="77">
        <f t="shared" si="14"/>
        <v>17613</v>
      </c>
    </row>
    <row r="71" spans="1:7" x14ac:dyDescent="0.25">
      <c r="A71" s="87" t="s">
        <v>372</v>
      </c>
      <c r="B71" s="86">
        <f t="shared" ref="B71:G71" si="15">SUM(B72:B74)</f>
        <v>0</v>
      </c>
      <c r="C71" s="86">
        <f t="shared" si="15"/>
        <v>0</v>
      </c>
      <c r="D71" s="86">
        <f t="shared" si="15"/>
        <v>0</v>
      </c>
      <c r="E71" s="86">
        <f t="shared" si="15"/>
        <v>0</v>
      </c>
      <c r="F71" s="86">
        <f t="shared" si="15"/>
        <v>0</v>
      </c>
      <c r="G71" s="86">
        <f t="shared" si="15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6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6"/>
        <v>0</v>
      </c>
    </row>
    <row r="75" spans="1:7" x14ac:dyDescent="0.25">
      <c r="A75" s="87" t="s">
        <v>376</v>
      </c>
      <c r="B75" s="86">
        <f t="shared" ref="B75:G75" si="17">SUM(B76:B82)</f>
        <v>0</v>
      </c>
      <c r="C75" s="86">
        <f t="shared" si="17"/>
        <v>0</v>
      </c>
      <c r="D75" s="86">
        <f t="shared" si="17"/>
        <v>0</v>
      </c>
      <c r="E75" s="86">
        <f t="shared" si="17"/>
        <v>0</v>
      </c>
      <c r="F75" s="86">
        <f t="shared" si="17"/>
        <v>0</v>
      </c>
      <c r="G75" s="86">
        <f t="shared" si="17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8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8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8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8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8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8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19">SUM(B85,B93,B103,B113,B123,B133,B137,B146,B150)</f>
        <v>0</v>
      </c>
      <c r="C84" s="86">
        <f t="shared" si="19"/>
        <v>0</v>
      </c>
      <c r="D84" s="86">
        <f t="shared" si="19"/>
        <v>0</v>
      </c>
      <c r="E84" s="86">
        <f t="shared" si="19"/>
        <v>0</v>
      </c>
      <c r="F84" s="86">
        <f t="shared" si="19"/>
        <v>0</v>
      </c>
      <c r="G84" s="86">
        <f t="shared" si="19"/>
        <v>0</v>
      </c>
    </row>
    <row r="85" spans="1:7" x14ac:dyDescent="0.25">
      <c r="A85" s="87" t="s">
        <v>311</v>
      </c>
      <c r="B85" s="86">
        <f t="shared" ref="B85:G85" si="20">SUM(B86:B92)</f>
        <v>0</v>
      </c>
      <c r="C85" s="86">
        <f t="shared" si="20"/>
        <v>0</v>
      </c>
      <c r="D85" s="86">
        <f t="shared" si="20"/>
        <v>0</v>
      </c>
      <c r="E85" s="86">
        <f t="shared" si="20"/>
        <v>0</v>
      </c>
      <c r="F85" s="86">
        <f t="shared" si="20"/>
        <v>0</v>
      </c>
      <c r="G85" s="86">
        <f t="shared" si="20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1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1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1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1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1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1"/>
        <v>0</v>
      </c>
    </row>
    <row r="93" spans="1:7" x14ac:dyDescent="0.25">
      <c r="A93" s="87" t="s">
        <v>319</v>
      </c>
      <c r="B93" s="86">
        <f t="shared" ref="B93:G93" si="22">SUM(B94:B102)</f>
        <v>0</v>
      </c>
      <c r="C93" s="86">
        <f t="shared" si="22"/>
        <v>0</v>
      </c>
      <c r="D93" s="86">
        <f t="shared" si="22"/>
        <v>0</v>
      </c>
      <c r="E93" s="86">
        <f t="shared" si="22"/>
        <v>0</v>
      </c>
      <c r="F93" s="86">
        <f t="shared" si="22"/>
        <v>0</v>
      </c>
      <c r="G93" s="86">
        <f t="shared" si="22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3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3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3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3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3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3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3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3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4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4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4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4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4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4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4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4"/>
        <v>0</v>
      </c>
    </row>
    <row r="113" spans="1:7" x14ac:dyDescent="0.25">
      <c r="A113" s="87" t="s">
        <v>339</v>
      </c>
      <c r="B113" s="86">
        <f t="shared" ref="B113:G113" si="25">SUM(B114:B122)</f>
        <v>0</v>
      </c>
      <c r="C113" s="86">
        <f t="shared" si="25"/>
        <v>0</v>
      </c>
      <c r="D113" s="86">
        <f t="shared" si="25"/>
        <v>0</v>
      </c>
      <c r="E113" s="86">
        <f t="shared" si="25"/>
        <v>0</v>
      </c>
      <c r="F113" s="86">
        <f t="shared" si="25"/>
        <v>0</v>
      </c>
      <c r="G113" s="86">
        <f t="shared" si="25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6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6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6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6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6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6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6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6"/>
        <v>0</v>
      </c>
    </row>
    <row r="123" spans="1:7" x14ac:dyDescent="0.25">
      <c r="A123" s="87" t="s">
        <v>349</v>
      </c>
      <c r="B123" s="86">
        <f t="shared" ref="B123:G123" si="27">SUM(B124:B132)</f>
        <v>0</v>
      </c>
      <c r="C123" s="86">
        <f t="shared" si="27"/>
        <v>0</v>
      </c>
      <c r="D123" s="86">
        <f t="shared" si="27"/>
        <v>0</v>
      </c>
      <c r="E123" s="86">
        <f t="shared" si="27"/>
        <v>0</v>
      </c>
      <c r="F123" s="86">
        <f t="shared" si="27"/>
        <v>0</v>
      </c>
      <c r="G123" s="86">
        <f t="shared" si="27"/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8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8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8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8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28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8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8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8"/>
        <v>0</v>
      </c>
    </row>
    <row r="133" spans="1:7" x14ac:dyDescent="0.25">
      <c r="A133" s="87" t="s">
        <v>359</v>
      </c>
      <c r="B133" s="86">
        <f t="shared" ref="B133:G133" si="29">SUM(B134:B136)</f>
        <v>0</v>
      </c>
      <c r="C133" s="86">
        <f t="shared" si="29"/>
        <v>0</v>
      </c>
      <c r="D133" s="86">
        <f t="shared" si="29"/>
        <v>0</v>
      </c>
      <c r="E133" s="86">
        <f t="shared" si="29"/>
        <v>0</v>
      </c>
      <c r="F133" s="86">
        <f t="shared" si="29"/>
        <v>0</v>
      </c>
      <c r="G133" s="86">
        <f t="shared" si="29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30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30"/>
        <v>0</v>
      </c>
    </row>
    <row r="137" spans="1:7" x14ac:dyDescent="0.25">
      <c r="A137" s="87" t="s">
        <v>363</v>
      </c>
      <c r="B137" s="86">
        <f t="shared" ref="B137:G137" si="31">SUM(B138:B142,B144:B145)</f>
        <v>0</v>
      </c>
      <c r="C137" s="86">
        <f t="shared" si="31"/>
        <v>0</v>
      </c>
      <c r="D137" s="86">
        <f t="shared" si="31"/>
        <v>0</v>
      </c>
      <c r="E137" s="86">
        <f t="shared" si="31"/>
        <v>0</v>
      </c>
      <c r="F137" s="86">
        <f t="shared" si="31"/>
        <v>0</v>
      </c>
      <c r="G137" s="86">
        <f t="shared" si="31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2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2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2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2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2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2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2"/>
        <v>0</v>
      </c>
    </row>
    <row r="146" spans="1:7" x14ac:dyDescent="0.25">
      <c r="A146" s="87" t="s">
        <v>372</v>
      </c>
      <c r="B146" s="86">
        <f t="shared" ref="B146:G146" si="33">SUM(B147:B149)</f>
        <v>0</v>
      </c>
      <c r="C146" s="86">
        <f t="shared" si="33"/>
        <v>0</v>
      </c>
      <c r="D146" s="86">
        <f t="shared" si="33"/>
        <v>0</v>
      </c>
      <c r="E146" s="86">
        <f t="shared" si="33"/>
        <v>0</v>
      </c>
      <c r="F146" s="86">
        <f t="shared" si="33"/>
        <v>0</v>
      </c>
      <c r="G146" s="86">
        <f t="shared" si="33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4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4"/>
        <v>0</v>
      </c>
    </row>
    <row r="150" spans="1:7" x14ac:dyDescent="0.25">
      <c r="A150" s="87" t="s">
        <v>376</v>
      </c>
      <c r="B150" s="86">
        <f t="shared" ref="B150:G150" si="35">SUM(B151:B157)</f>
        <v>0</v>
      </c>
      <c r="C150" s="86">
        <f t="shared" si="35"/>
        <v>0</v>
      </c>
      <c r="D150" s="86">
        <f t="shared" si="35"/>
        <v>0</v>
      </c>
      <c r="E150" s="86">
        <f t="shared" si="35"/>
        <v>0</v>
      </c>
      <c r="F150" s="86">
        <f t="shared" si="35"/>
        <v>0</v>
      </c>
      <c r="G150" s="86">
        <f t="shared" si="35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6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6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6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6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6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6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37">B9+B84</f>
        <v>7005000</v>
      </c>
      <c r="C159" s="93">
        <f t="shared" si="37"/>
        <v>2007000</v>
      </c>
      <c r="D159" s="93">
        <f t="shared" si="37"/>
        <v>9012000</v>
      </c>
      <c r="E159" s="93">
        <f t="shared" si="37"/>
        <v>6265422.54</v>
      </c>
      <c r="F159" s="93">
        <f t="shared" si="37"/>
        <v>6042436.5399999991</v>
      </c>
      <c r="G159" s="93">
        <f t="shared" si="37"/>
        <v>2746577.46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21:G21 B18:F18 G37 B28:F28 B41:G47 B38:F38 B51:G53 B48:F48 B59:G61 B58:F58 B63:G69 B62:F62 B71:F92 B94:F159 B93:C93 E93:F93 B16:G17 C10 G11 G12 G14 G15 G19 G20 B26:G26 G22 C23 E23:G23 C24 G24 C25 G27 G29 G30 G31 C32 G32 G33 G34 G35 G36 G39 G40 G49 G50 B55:G56 C54 E54:G54 G57 E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8" zoomScaleNormal="70" workbookViewId="0">
      <selection activeCell="E24" sqref="E2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386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304</v>
      </c>
      <c r="C7" s="152"/>
      <c r="D7" s="152"/>
      <c r="E7" s="152"/>
      <c r="F7" s="152"/>
      <c r="G7" s="154" t="s">
        <v>305</v>
      </c>
    </row>
    <row r="8" spans="1:7" ht="30" x14ac:dyDescent="0.25">
      <c r="A8" s="151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3"/>
    </row>
    <row r="9" spans="1:7" ht="15.75" customHeight="1" x14ac:dyDescent="0.25">
      <c r="A9" s="27" t="s">
        <v>388</v>
      </c>
      <c r="B9" s="31">
        <f>SUM(B10:B17)</f>
        <v>7005000</v>
      </c>
      <c r="C9" s="31">
        <f t="shared" ref="C9:G9" si="0">SUM(C10:C17)</f>
        <v>2007000</v>
      </c>
      <c r="D9" s="31">
        <f t="shared" si="0"/>
        <v>9012000</v>
      </c>
      <c r="E9" s="31">
        <f t="shared" si="0"/>
        <v>6265422.54</v>
      </c>
      <c r="F9" s="31">
        <f t="shared" si="0"/>
        <v>6042436.54</v>
      </c>
      <c r="G9" s="31">
        <f t="shared" si="0"/>
        <v>2746577.46</v>
      </c>
    </row>
    <row r="10" spans="1:7" x14ac:dyDescent="0.25">
      <c r="A10" s="65" t="s">
        <v>389</v>
      </c>
      <c r="B10" s="77">
        <v>7005000</v>
      </c>
      <c r="C10" s="77">
        <v>2007000</v>
      </c>
      <c r="D10" s="77">
        <v>9012000</v>
      </c>
      <c r="E10" s="77">
        <v>6265422.54</v>
      </c>
      <c r="F10" s="77">
        <v>6042436.54</v>
      </c>
      <c r="G10" s="77">
        <v>2746577.46</v>
      </c>
    </row>
    <row r="11" spans="1:7" x14ac:dyDescent="0.25">
      <c r="A11" s="65" t="s">
        <v>390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5">
      <c r="A12" s="65" t="s">
        <v>391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65" t="s">
        <v>392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 t="s">
        <v>393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 t="s">
        <v>394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 t="s">
        <v>395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 t="s">
        <v>396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7005000</v>
      </c>
      <c r="C29" s="4">
        <f t="shared" ref="C29:G29" si="2">SUM(C19,C9)</f>
        <v>2007000</v>
      </c>
      <c r="D29" s="4">
        <f t="shared" si="2"/>
        <v>9012000</v>
      </c>
      <c r="E29" s="4">
        <f t="shared" si="2"/>
        <v>6265422.54</v>
      </c>
      <c r="F29" s="4">
        <f t="shared" si="2"/>
        <v>6042436.54</v>
      </c>
      <c r="G29" s="4">
        <f t="shared" si="2"/>
        <v>2746577.46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topLeftCell="A46" zoomScale="62" zoomScaleNormal="94" workbookViewId="0">
      <selection activeCell="D88" sqref="D8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398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5"/>
      <c r="E2" s="115"/>
      <c r="F2" s="115"/>
      <c r="G2" s="116"/>
    </row>
    <row r="3" spans="1:7" x14ac:dyDescent="0.25">
      <c r="A3" s="117" t="s">
        <v>399</v>
      </c>
      <c r="B3" s="118"/>
      <c r="C3" s="118"/>
      <c r="D3" s="118"/>
      <c r="E3" s="118"/>
      <c r="F3" s="118"/>
      <c r="G3" s="119"/>
    </row>
    <row r="4" spans="1:7" x14ac:dyDescent="0.25">
      <c r="A4" s="117" t="s">
        <v>400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304</v>
      </c>
      <c r="C7" s="159"/>
      <c r="D7" s="159"/>
      <c r="E7" s="159"/>
      <c r="F7" s="160"/>
      <c r="G7" s="154" t="s">
        <v>401</v>
      </c>
    </row>
    <row r="8" spans="1:7" ht="30" x14ac:dyDescent="0.25">
      <c r="A8" s="151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3"/>
    </row>
    <row r="9" spans="1:7" ht="16.5" customHeight="1" x14ac:dyDescent="0.25">
      <c r="A9" s="27" t="s">
        <v>403</v>
      </c>
      <c r="B9" s="31">
        <f>SUM(B10,B19,B27,B37)</f>
        <v>7005000</v>
      </c>
      <c r="C9" s="31">
        <f t="shared" ref="C9:G9" si="0">SUM(C10,C19,C27,C37)</f>
        <v>2007000</v>
      </c>
      <c r="D9" s="31">
        <f t="shared" si="0"/>
        <v>9012000</v>
      </c>
      <c r="E9" s="31">
        <f t="shared" si="0"/>
        <v>6265422.54</v>
      </c>
      <c r="F9" s="31">
        <f t="shared" si="0"/>
        <v>6042436.54</v>
      </c>
      <c r="G9" s="31">
        <f t="shared" si="0"/>
        <v>2746577.46</v>
      </c>
    </row>
    <row r="10" spans="1:7" ht="15" customHeight="1" x14ac:dyDescent="0.25">
      <c r="A10" s="60" t="s">
        <v>404</v>
      </c>
      <c r="B10" s="49">
        <v>7005000</v>
      </c>
      <c r="C10" s="49">
        <v>2007000</v>
      </c>
      <c r="D10" s="49">
        <v>9012000</v>
      </c>
      <c r="E10" s="49">
        <v>6265422.54</v>
      </c>
      <c r="F10" s="49">
        <v>6042436.54</v>
      </c>
      <c r="G10" s="49">
        <v>2746577.46</v>
      </c>
    </row>
    <row r="11" spans="1:7" x14ac:dyDescent="0.25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407</v>
      </c>
      <c r="B13" s="49">
        <v>7005000</v>
      </c>
      <c r="C13" s="49">
        <v>2007000</v>
      </c>
      <c r="D13" s="49">
        <v>9012000</v>
      </c>
      <c r="E13" s="49">
        <v>6265422.54</v>
      </c>
      <c r="F13" s="49">
        <v>6042436.54</v>
      </c>
      <c r="G13" s="49">
        <v>2746577.46</v>
      </c>
    </row>
    <row r="14" spans="1:7" x14ac:dyDescent="0.25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412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413</v>
      </c>
      <c r="B19" s="49">
        <f>SUM(B20:B26)</f>
        <v>0</v>
      </c>
      <c r="C19" s="49">
        <f t="shared" ref="C19:G19" si="1">SUM(C20:C26)</f>
        <v>0</v>
      </c>
      <c r="D19" s="49">
        <f t="shared" si="1"/>
        <v>0</v>
      </c>
      <c r="E19" s="49">
        <f t="shared" si="1"/>
        <v>0</v>
      </c>
      <c r="F19" s="49">
        <f t="shared" si="1"/>
        <v>0</v>
      </c>
      <c r="G19" s="49">
        <f t="shared" si="1"/>
        <v>0</v>
      </c>
    </row>
    <row r="20" spans="1:7" x14ac:dyDescent="0.25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2">SUM(C28:C36)</f>
        <v>0</v>
      </c>
      <c r="D27" s="49">
        <f t="shared" si="2"/>
        <v>0</v>
      </c>
      <c r="E27" s="49">
        <f t="shared" si="2"/>
        <v>0</v>
      </c>
      <c r="F27" s="49">
        <f t="shared" si="2"/>
        <v>0</v>
      </c>
      <c r="G27" s="49">
        <f t="shared" si="2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3">SUM(C38:C41)</f>
        <v>0</v>
      </c>
      <c r="D37" s="49">
        <f t="shared" si="3"/>
        <v>0</v>
      </c>
      <c r="E37" s="49">
        <f t="shared" si="3"/>
        <v>0</v>
      </c>
      <c r="F37" s="49">
        <f t="shared" si="3"/>
        <v>0</v>
      </c>
      <c r="G37" s="49">
        <f t="shared" si="3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5">SUM(C45:C52)</f>
        <v>0</v>
      </c>
      <c r="D44" s="49">
        <f t="shared" si="5"/>
        <v>0</v>
      </c>
      <c r="E44" s="49">
        <f t="shared" si="5"/>
        <v>0</v>
      </c>
      <c r="F44" s="49">
        <f t="shared" si="5"/>
        <v>0</v>
      </c>
      <c r="G44" s="49">
        <f t="shared" si="5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6">SUM(C54:C60)</f>
        <v>0</v>
      </c>
      <c r="D53" s="49">
        <f t="shared" si="6"/>
        <v>0</v>
      </c>
      <c r="E53" s="49">
        <f t="shared" si="6"/>
        <v>0</v>
      </c>
      <c r="F53" s="49">
        <f t="shared" si="6"/>
        <v>0</v>
      </c>
      <c r="G53" s="49">
        <f t="shared" si="6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7">SUM(C62:C70)</f>
        <v>0</v>
      </c>
      <c r="D61" s="49">
        <f t="shared" si="7"/>
        <v>0</v>
      </c>
      <c r="E61" s="49">
        <f t="shared" si="7"/>
        <v>0</v>
      </c>
      <c r="F61" s="49">
        <f t="shared" si="7"/>
        <v>0</v>
      </c>
      <c r="G61" s="49">
        <f t="shared" si="7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8">SUM(C72:C75)</f>
        <v>0</v>
      </c>
      <c r="D71" s="49">
        <f t="shared" si="8"/>
        <v>0</v>
      </c>
      <c r="E71" s="49">
        <f t="shared" si="8"/>
        <v>0</v>
      </c>
      <c r="F71" s="49">
        <f t="shared" si="8"/>
        <v>0</v>
      </c>
      <c r="G71" s="49">
        <f t="shared" si="8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7005000</v>
      </c>
      <c r="C77" s="4">
        <f t="shared" ref="C77:G77" si="9">C43+C9</f>
        <v>2007000</v>
      </c>
      <c r="D77" s="4">
        <f t="shared" si="9"/>
        <v>9012000</v>
      </c>
      <c r="E77" s="4">
        <f t="shared" si="9"/>
        <v>6265422.54</v>
      </c>
      <c r="F77" s="4">
        <f t="shared" si="9"/>
        <v>6042436.54</v>
      </c>
      <c r="G77" s="4">
        <f t="shared" si="9"/>
        <v>2746577.46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70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437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DEL MUNICIPIO DE SALAMANCA GUANAJUATO  CUENTA PUBLICA 2023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438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439</v>
      </c>
      <c r="B7" s="153" t="s">
        <v>304</v>
      </c>
      <c r="C7" s="153"/>
      <c r="D7" s="153"/>
      <c r="E7" s="153"/>
      <c r="F7" s="153"/>
      <c r="G7" s="153" t="s">
        <v>305</v>
      </c>
    </row>
    <row r="8" spans="1:7" ht="30" x14ac:dyDescent="0.25">
      <c r="A8" s="151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3"/>
    </row>
    <row r="9" spans="1:7" ht="15.75" customHeight="1" x14ac:dyDescent="0.25">
      <c r="A9" s="27" t="s">
        <v>440</v>
      </c>
      <c r="B9" s="123">
        <f>SUM(B10,B11,B12,B15,B16,B19)</f>
        <v>5146387.1500000004</v>
      </c>
      <c r="C9" s="123">
        <f t="shared" ref="C9:G9" si="0">SUM(C10,C11,C12,C15,C16,C19)</f>
        <v>0</v>
      </c>
      <c r="D9" s="123">
        <f t="shared" si="0"/>
        <v>5146387.1500000004</v>
      </c>
      <c r="E9" s="123">
        <f t="shared" si="0"/>
        <v>4176588.5</v>
      </c>
      <c r="F9" s="123">
        <f t="shared" si="0"/>
        <v>4176588.5</v>
      </c>
      <c r="G9" s="123">
        <f t="shared" si="0"/>
        <v>969798.65000000037</v>
      </c>
    </row>
    <row r="10" spans="1:7" x14ac:dyDescent="0.25">
      <c r="A10" s="60" t="s">
        <v>441</v>
      </c>
      <c r="B10" s="77">
        <v>5146387.1500000004</v>
      </c>
      <c r="C10" s="77">
        <v>0</v>
      </c>
      <c r="D10" s="77">
        <v>5146387.1500000004</v>
      </c>
      <c r="E10" s="77">
        <v>4176588.5</v>
      </c>
      <c r="F10" s="77">
        <v>4176588.5</v>
      </c>
      <c r="G10" s="78">
        <f>D10-E10</f>
        <v>969798.65000000037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37">
        <f>B21+B9</f>
        <v>5146387.1500000004</v>
      </c>
      <c r="C33" s="37">
        <f t="shared" ref="C33:G33" si="8">C21+C9</f>
        <v>0</v>
      </c>
      <c r="D33" s="37">
        <f t="shared" si="8"/>
        <v>5146387.1500000004</v>
      </c>
      <c r="E33" s="37">
        <f t="shared" si="8"/>
        <v>4176588.5</v>
      </c>
      <c r="F33" s="37">
        <f t="shared" si="8"/>
        <v>4176588.5</v>
      </c>
      <c r="G33" s="37">
        <f t="shared" si="8"/>
        <v>969798.65000000037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de Planeación Del Municipio de Sal</cp:lastModifiedBy>
  <cp:revision/>
  <dcterms:created xsi:type="dcterms:W3CDTF">2023-03-16T22:14:51Z</dcterms:created>
  <dcterms:modified xsi:type="dcterms:W3CDTF">2024-06-06T18:23:42Z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